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Default Extension="tiff" ContentType="image/tiff"/>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defaultThemeVersion="124226"/>
  <bookViews>
    <workbookView xWindow="75" yWindow="60" windowWidth="28275" windowHeight="15660" tabRatio="993"/>
  </bookViews>
  <sheets>
    <sheet name="Input Values" sheetId="14" r:id="rId1"/>
    <sheet name="Tax Planning" sheetId="17" r:id="rId2"/>
    <sheet name="TakeHomePay" sheetId="15" r:id="rId3"/>
    <sheet name="Strat-Business" sheetId="36" state="hidden" r:id="rId4"/>
    <sheet name="Strat-Elders" sheetId="30" state="hidden" r:id="rId5"/>
    <sheet name="Key FinData" sheetId="31" state="hidden" r:id="rId6"/>
    <sheet name="Financial Data 2014" sheetId="47" state="hidden" r:id="rId7"/>
    <sheet name="List" sheetId="28" state="hidden" r:id="rId8"/>
    <sheet name="Table" sheetId="40" state="hidden" r:id="rId9"/>
    <sheet name="WH Calculations" sheetId="9" state="hidden" r:id="rId10"/>
    <sheet name="FederalTaxComputation" sheetId="5" state="hidden" r:id="rId11"/>
    <sheet name="TaxTable" sheetId="4" state="hidden" r:id="rId12"/>
    <sheet name="StateTaxSchedules" sheetId="6" state="hidden" r:id="rId13"/>
    <sheet name="StateWithholding" sheetId="8" state="hidden" r:id="rId14"/>
    <sheet name="StateWithholding1" sheetId="12" state="hidden" r:id="rId15"/>
    <sheet name="StateWithholding11" sheetId="22" state="hidden" r:id="rId16"/>
    <sheet name="StateWithholding2" sheetId="25" state="hidden" r:id="rId17"/>
    <sheet name="StateWithholding22" sheetId="23" state="hidden" r:id="rId18"/>
    <sheet name="FederalWithholding" sheetId="7" state="hidden" r:id="rId19"/>
    <sheet name="FederalWithholding1" sheetId="13" state="hidden" r:id="rId20"/>
    <sheet name="FederalWithholding11" sheetId="20" state="hidden" r:id="rId21"/>
    <sheet name="FederalWithholding2" sheetId="10" state="hidden" r:id="rId22"/>
    <sheet name="FederalWithholding22" sheetId="21" state="hidden" r:id="rId23"/>
    <sheet name="WH Calculations2" sheetId="26" state="hidden" r:id="rId24"/>
    <sheet name="Sheet2" sheetId="45" state="hidden" r:id="rId25"/>
  </sheets>
  <externalReferences>
    <externalReference r:id="rId26"/>
  </externalReferences>
  <definedNames>
    <definedName name="EstimatedDeduction" localSheetId="6">[1]StateWithholding!$A$18:$B$28</definedName>
    <definedName name="EstimatedDeduction" localSheetId="14">StateWithholding1!$A$18:$B$28</definedName>
    <definedName name="EstimatedDeduction" localSheetId="15">StateWithholding11!$A$18:$B$28</definedName>
    <definedName name="EstimatedDeduction" localSheetId="16">StateWithholding2!$A$18:$B$28</definedName>
    <definedName name="EstimatedDeduction" localSheetId="17">StateWithholding22!$A$18:$B$28</definedName>
    <definedName name="EstimatedDeduction">StateWithholding!$A$18:$B$28</definedName>
    <definedName name="ExemptionAllowance" localSheetId="6">[1]StateWithholding!$A$38:$B$49</definedName>
    <definedName name="ExemptionAllowance" localSheetId="14">StateWithholding1!$A$38:$B$49</definedName>
    <definedName name="ExemptionAllowance" localSheetId="15">StateWithholding11!$A$38:$B$49</definedName>
    <definedName name="ExemptionAllowance" localSheetId="16">StateWithholding2!$A$38:$B$49</definedName>
    <definedName name="ExemptionAllowance" localSheetId="17">StateWithholding22!$A$38:$B$49</definedName>
    <definedName name="ExemptionAllowance">StateWithholding!$A$38:$B$49</definedName>
    <definedName name="Head_of_Household">StateTaxSchedules!$O$3:$T$11</definedName>
    <definedName name="Head_of_Household_">FederalTaxComputation!$A$44:$E$49</definedName>
    <definedName name="HeadofHouseholdAnnualState" localSheetId="14">StateWithholding1!$A$78:$D$88</definedName>
    <definedName name="HeadofHouseholdAnnualState" localSheetId="15">StateWithholding11!$A$78:$D$88</definedName>
    <definedName name="HeadofHouseholdAnnualState" localSheetId="16">StateWithholding2!$A$78:$D$88</definedName>
    <definedName name="HeadofHouseholdAnnualState" localSheetId="17">StateWithholding22!$A$78:$D$88</definedName>
    <definedName name="HeadofHouseholdAnnualState">StateWithholding!$A$78:$D$88</definedName>
    <definedName name="HealthTable" localSheetId="6">[1]Sheet2!$A$2:$C$9</definedName>
    <definedName name="HealthTable">Sheet2!$A$2:$C$9</definedName>
    <definedName name="LowIncomeExemption" localSheetId="6">[1]StateWithholding!$A$11:$B$15</definedName>
    <definedName name="LowIncomeExemption" localSheetId="14">StateWithholding1!$A$11:$B$15</definedName>
    <definedName name="LowIncomeExemption" localSheetId="15">StateWithholding11!$A$11:$B$15</definedName>
    <definedName name="LowIncomeExemption" localSheetId="16">StateWithholding2!$A$11:$B$15</definedName>
    <definedName name="LowIncomeExemption" localSheetId="17">StateWithholding22!$A$11:$B$15</definedName>
    <definedName name="LowIncomeExemption">StateWithholding!$A$11:$B$15</definedName>
    <definedName name="Married_Filing_Jointly">StateTaxSchedules!$H$3:$M$11</definedName>
    <definedName name="Married_Filing_Jointly_">FederalTaxComputation!$A$17:$E$22</definedName>
    <definedName name="Married_Filing_Separately">StateTaxSchedules!$A$15:$F$23</definedName>
    <definedName name="Married_Filing_Separately_">FederalTaxComputation!$A$35:$E$40</definedName>
    <definedName name="MarriedAnnualFed" localSheetId="19">FederalWithholding1!$A$23:$D$30</definedName>
    <definedName name="MarriedAnnualFed" localSheetId="20">FederalWithholding11!$A$23:$D$30</definedName>
    <definedName name="MarriedAnnualFed" localSheetId="21">FederalWithholding2!$A$23:$D$30</definedName>
    <definedName name="MarriedAnnualFed" localSheetId="22">FederalWithholding22!$A$23:$D$30</definedName>
    <definedName name="MarriedAnnualFed">FederalWithholding!$A$23:$D$30</definedName>
    <definedName name="MarriedAnnualState" localSheetId="14">StateWithholding1!$A$65:$D$75</definedName>
    <definedName name="MarriedAnnualState" localSheetId="15">StateWithholding11!$A$65:$D$75</definedName>
    <definedName name="MarriedAnnualState" localSheetId="16">StateWithholding2!$A$65:$D$75</definedName>
    <definedName name="MarriedAnnualState" localSheetId="17">StateWithholding22!$A$65:$D$75</definedName>
    <definedName name="MarriedAnnualState">StateWithholding!$A$65:$D$75</definedName>
    <definedName name="professionlist" localSheetId="6">[1]!tblprofession[Profession]</definedName>
    <definedName name="professionlist">tblprofession[Profession]</definedName>
    <definedName name="Qualifying_Widower">StateTaxSchedules!$H$15:$M$23</definedName>
    <definedName name="Qualifying_Widower_">FederalTaxComputation!$A$26:$E$31</definedName>
    <definedName name="Single">StateTaxSchedules!$A$3:$F$11</definedName>
    <definedName name="Single_">FederalTaxComputation!$A$8:$E$13</definedName>
    <definedName name="SingleAnnualFed" localSheetId="19">FederalWithholding1!$A$13:$D$20</definedName>
    <definedName name="SingleAnnualFed" localSheetId="20">FederalWithholding11!$A$13:$D$20</definedName>
    <definedName name="SingleAnnualFed" localSheetId="21">FederalWithholding2!$A$13:$D$20</definedName>
    <definedName name="SingleAnnualFed" localSheetId="22">FederalWithholding22!$A$13:$D$20</definedName>
    <definedName name="SingleAnnualFed">FederalWithholding!$A$13:$D$20</definedName>
    <definedName name="SingleAnnualState" localSheetId="14">StateWithholding1!$A$52:$D$62</definedName>
    <definedName name="SingleAnnualState" localSheetId="15">StateWithholding11!$A$52:$D$62</definedName>
    <definedName name="SingleAnnualState" localSheetId="16">StateWithholding2!$A$52:$D$62</definedName>
    <definedName name="SingleAnnualState" localSheetId="17">StateWithholding22!$A$52:$D$62</definedName>
    <definedName name="SingleAnnualState">StateWithholding!$A$52:$D$62</definedName>
    <definedName name="StandardDeduction" localSheetId="6">[1]StateWithholding!$A$31:$B$35</definedName>
    <definedName name="StandardDeduction" localSheetId="14">StateWithholding1!$A$31:$B$35</definedName>
    <definedName name="StandardDeduction" localSheetId="15">StateWithholding11!$A$31:$B$35</definedName>
    <definedName name="StandardDeduction" localSheetId="16">StateWithholding2!$A$31:$B$35</definedName>
    <definedName name="StandardDeduction" localSheetId="17">StateWithholding22!$A$31:$B$35</definedName>
    <definedName name="StandardDeduction">StateWithholding!$A$31:$B$35</definedName>
    <definedName name="StatusList" localSheetId="6">[1]List!$B$1:$B$5</definedName>
    <definedName name="StatusList">List!$B$1:$B$5</definedName>
    <definedName name="StatusList2">#REF!</definedName>
    <definedName name="Strategy" localSheetId="6">[1]!datatable[Strategy]</definedName>
    <definedName name="Strategy">datatable[Strategy]</definedName>
    <definedName name="Strategy2" localSheetId="6">[1]!datatable3[Strategy]</definedName>
    <definedName name="Strategy2">datatable3[Strategy]</definedName>
    <definedName name="SupportList" localSheetId="6">[1]List!$D$1:$D$8</definedName>
    <definedName name="SupportList">List!$D$1:$D$8</definedName>
    <definedName name="supportlist2">#REF!</definedName>
    <definedName name="ToolsList" localSheetId="6">[1]List!$C$1:$C$25</definedName>
    <definedName name="ToolsList">List!$C$1:$C$25</definedName>
    <definedName name="ToolsList2">#REF!</definedName>
  </definedNames>
  <calcPr calcId="125725"/>
</workbook>
</file>

<file path=xl/calcChain.xml><?xml version="1.0" encoding="utf-8"?>
<calcChain xmlns="http://schemas.openxmlformats.org/spreadsheetml/2006/main">
  <c r="K45" i="47"/>
  <c r="K44"/>
  <c r="A44"/>
  <c r="K43"/>
  <c r="A43"/>
  <c r="K42"/>
  <c r="A42"/>
  <c r="K41"/>
  <c r="K39"/>
  <c r="K38"/>
  <c r="A38"/>
  <c r="K37"/>
  <c r="A37"/>
  <c r="K36"/>
  <c r="A36"/>
  <c r="K35"/>
  <c r="A35"/>
  <c r="K34"/>
  <c r="A34"/>
  <c r="K33"/>
  <c r="K31"/>
  <c r="K30"/>
  <c r="A30"/>
  <c r="K29"/>
  <c r="A29"/>
  <c r="K28"/>
  <c r="A28"/>
  <c r="K27"/>
  <c r="A27"/>
  <c r="K26"/>
  <c r="A26"/>
  <c r="K25"/>
  <c r="K23"/>
  <c r="K22"/>
  <c r="A22"/>
  <c r="K21"/>
  <c r="A21"/>
  <c r="K20"/>
  <c r="A20"/>
  <c r="K19"/>
  <c r="A19"/>
  <c r="K18"/>
  <c r="A18"/>
  <c r="K17"/>
  <c r="K15"/>
  <c r="K14"/>
  <c r="A14"/>
  <c r="K13"/>
  <c r="A13"/>
  <c r="K12"/>
  <c r="A12"/>
  <c r="K11"/>
  <c r="A11"/>
  <c r="K10"/>
  <c r="A10"/>
  <c r="K9"/>
  <c r="A11" i="6" l="1"/>
  <c r="A29" i="7"/>
  <c r="A18"/>
  <c r="A74" i="8"/>
  <c r="A75"/>
  <c r="A54"/>
  <c r="A55"/>
  <c r="A56"/>
  <c r="A57"/>
  <c r="A58"/>
  <c r="A59"/>
  <c r="A60"/>
  <c r="A61"/>
  <c r="F88" i="14"/>
  <c r="C46"/>
  <c r="E59"/>
  <c r="D59"/>
  <c r="D63"/>
  <c r="D67" s="1"/>
  <c r="C59"/>
  <c r="C63" s="1"/>
  <c r="C67" s="1"/>
  <c r="AB33" i="17"/>
  <c r="AY33" s="1"/>
  <c r="AY35" s="1"/>
  <c r="BE35" s="1"/>
  <c r="H29"/>
  <c r="I11"/>
  <c r="J10" i="9" s="1"/>
  <c r="B3" i="12" s="1"/>
  <c r="D6" s="1"/>
  <c r="I10" i="17"/>
  <c r="Z11"/>
  <c r="Z10"/>
  <c r="AA9" i="9" s="1"/>
  <c r="B2" i="25" s="1"/>
  <c r="D2" s="1"/>
  <c r="Z7" i="17"/>
  <c r="AA5" i="9" s="1"/>
  <c r="Z6" i="17"/>
  <c r="Z5"/>
  <c r="Z15" s="1"/>
  <c r="I7"/>
  <c r="J5" i="9" s="1"/>
  <c r="B5" i="13" s="1"/>
  <c r="I6" i="17"/>
  <c r="I13" i="15" s="1"/>
  <c r="J4" i="26" s="1"/>
  <c r="B4" i="20" s="1"/>
  <c r="C1" s="1"/>
  <c r="I5" i="17"/>
  <c r="G1" i="14"/>
  <c r="Q4" i="15" s="1"/>
  <c r="E63" i="14"/>
  <c r="E67" s="1"/>
  <c r="U1" i="15"/>
  <c r="K41" i="31"/>
  <c r="K40"/>
  <c r="A40"/>
  <c r="K39"/>
  <c r="A39"/>
  <c r="K38"/>
  <c r="A38"/>
  <c r="K37"/>
  <c r="K35"/>
  <c r="K34"/>
  <c r="A34"/>
  <c r="K33"/>
  <c r="A33"/>
  <c r="K32"/>
  <c r="A32"/>
  <c r="K31"/>
  <c r="A31"/>
  <c r="K30"/>
  <c r="K28"/>
  <c r="K27"/>
  <c r="A27"/>
  <c r="K26"/>
  <c r="A26"/>
  <c r="K25"/>
  <c r="A25"/>
  <c r="K24"/>
  <c r="A24"/>
  <c r="K23"/>
  <c r="K21"/>
  <c r="K20"/>
  <c r="A20"/>
  <c r="K19"/>
  <c r="A19"/>
  <c r="K18"/>
  <c r="A18"/>
  <c r="K17"/>
  <c r="A17"/>
  <c r="K16"/>
  <c r="K14"/>
  <c r="K13"/>
  <c r="K12"/>
  <c r="K11"/>
  <c r="K10"/>
  <c r="K9"/>
  <c r="O40" i="17"/>
  <c r="A25" i="6" s="1"/>
  <c r="I40" i="17"/>
  <c r="AS8" s="1"/>
  <c r="D18" i="14"/>
  <c r="P29" i="17" s="1"/>
  <c r="I20" i="15"/>
  <c r="J12" i="26" s="1"/>
  <c r="B5" i="22" s="1"/>
  <c r="I19" i="15"/>
  <c r="J11" i="26" s="1"/>
  <c r="B4" i="22" s="1"/>
  <c r="D4" s="1"/>
  <c r="Z20" i="15"/>
  <c r="AA12" i="26" s="1"/>
  <c r="B5" i="23" s="1"/>
  <c r="Z19" i="15"/>
  <c r="AA11" i="26" s="1"/>
  <c r="B4" i="23" s="1"/>
  <c r="D4" s="1"/>
  <c r="Z15" i="15"/>
  <c r="AA6" i="26" s="1"/>
  <c r="B6" i="21" s="1"/>
  <c r="I15" i="15"/>
  <c r="J6" i="26" s="1"/>
  <c r="B6" i="20" s="1"/>
  <c r="J10" i="26"/>
  <c r="B3" i="22" s="1"/>
  <c r="D6" s="1"/>
  <c r="AA11" i="9"/>
  <c r="B4" i="25" s="1"/>
  <c r="D4" s="1"/>
  <c r="AA12" i="9"/>
  <c r="B5" i="25" s="1"/>
  <c r="AA6" i="9"/>
  <c r="B6" i="10" s="1"/>
  <c r="J11" i="9"/>
  <c r="B4" i="12" s="1"/>
  <c r="D4" s="1"/>
  <c r="J12" i="9"/>
  <c r="B5" i="12" s="1"/>
  <c r="J6" i="9"/>
  <c r="B6" i="13" s="1"/>
  <c r="U1" i="17"/>
  <c r="P28"/>
  <c r="P27"/>
  <c r="P24"/>
  <c r="H28"/>
  <c r="H27"/>
  <c r="H24"/>
  <c r="X24" s="1"/>
  <c r="X25"/>
  <c r="B1" i="7"/>
  <c r="B8"/>
  <c r="B7"/>
  <c r="C2" s="1"/>
  <c r="B4"/>
  <c r="C1" s="1"/>
  <c r="B6" i="8"/>
  <c r="B2"/>
  <c r="D2" s="1"/>
  <c r="B3"/>
  <c r="D6" s="1"/>
  <c r="I46" i="17"/>
  <c r="U46" s="1"/>
  <c r="AY14" s="1"/>
  <c r="O33"/>
  <c r="AA36" s="1"/>
  <c r="O46"/>
  <c r="AA46" s="1"/>
  <c r="AY29" s="1"/>
  <c r="AA32"/>
  <c r="A29" i="6" s="1"/>
  <c r="AK50" i="17"/>
  <c r="AA39"/>
  <c r="AY25" s="1"/>
  <c r="O43"/>
  <c r="AS26" s="1"/>
  <c r="O44"/>
  <c r="AS27" s="1"/>
  <c r="O45"/>
  <c r="AA45" s="1"/>
  <c r="AY28" s="1"/>
  <c r="I43"/>
  <c r="U43" s="1"/>
  <c r="AY11" s="1"/>
  <c r="I44"/>
  <c r="AS12" s="1"/>
  <c r="I45"/>
  <c r="U45" s="1"/>
  <c r="AY13" s="1"/>
  <c r="AS25"/>
  <c r="U39"/>
  <c r="AY7" s="1"/>
  <c r="AA38"/>
  <c r="AY21" s="1"/>
  <c r="BE21" s="1"/>
  <c r="U38"/>
  <c r="AY6" s="1"/>
  <c r="BE6" s="1"/>
  <c r="AS21"/>
  <c r="AS20"/>
  <c r="AK19"/>
  <c r="AS7"/>
  <c r="AS6"/>
  <c r="AS5"/>
  <c r="AK4"/>
  <c r="Q5" i="15"/>
  <c r="B6" i="7"/>
  <c r="B4" i="8"/>
  <c r="D4" s="1"/>
  <c r="A49" i="5"/>
  <c r="A46"/>
  <c r="A47"/>
  <c r="A48"/>
  <c r="A45"/>
  <c r="D46"/>
  <c r="D47"/>
  <c r="D48"/>
  <c r="D49"/>
  <c r="D45"/>
  <c r="D37"/>
  <c r="D38"/>
  <c r="D39"/>
  <c r="D40"/>
  <c r="D36"/>
  <c r="A37"/>
  <c r="A38"/>
  <c r="A39"/>
  <c r="A40"/>
  <c r="A36"/>
  <c r="D31"/>
  <c r="B31"/>
  <c r="A31"/>
  <c r="D30"/>
  <c r="A30"/>
  <c r="D29"/>
  <c r="A29"/>
  <c r="D28"/>
  <c r="A28"/>
  <c r="D27"/>
  <c r="A27"/>
  <c r="D19"/>
  <c r="D20"/>
  <c r="D21"/>
  <c r="D22"/>
  <c r="D18"/>
  <c r="A19"/>
  <c r="A20"/>
  <c r="A21"/>
  <c r="A22"/>
  <c r="A18"/>
  <c r="A10"/>
  <c r="A11"/>
  <c r="A12"/>
  <c r="A13"/>
  <c r="A9"/>
  <c r="H23" i="6"/>
  <c r="I22"/>
  <c r="H22"/>
  <c r="I21"/>
  <c r="H21"/>
  <c r="I20"/>
  <c r="H20"/>
  <c r="I19"/>
  <c r="H19"/>
  <c r="I18"/>
  <c r="H18"/>
  <c r="I17"/>
  <c r="H17"/>
  <c r="I16"/>
  <c r="H16"/>
  <c r="I15"/>
  <c r="A23"/>
  <c r="A22"/>
  <c r="A21"/>
  <c r="A20"/>
  <c r="A19"/>
  <c r="A18"/>
  <c r="A17"/>
  <c r="A16"/>
  <c r="A15"/>
  <c r="O5"/>
  <c r="O6"/>
  <c r="O7"/>
  <c r="O8"/>
  <c r="O9"/>
  <c r="O10"/>
  <c r="O11"/>
  <c r="O4"/>
  <c r="H5"/>
  <c r="H6"/>
  <c r="H7"/>
  <c r="H8"/>
  <c r="H9"/>
  <c r="H10"/>
  <c r="H11"/>
  <c r="H4"/>
  <c r="A5"/>
  <c r="A6"/>
  <c r="A7"/>
  <c r="A8"/>
  <c r="A9"/>
  <c r="A10"/>
  <c r="A4"/>
  <c r="A3"/>
  <c r="A25" i="7"/>
  <c r="A26"/>
  <c r="A27"/>
  <c r="A28"/>
  <c r="A30"/>
  <c r="A24"/>
  <c r="A15"/>
  <c r="A16"/>
  <c r="A17"/>
  <c r="A19"/>
  <c r="A20"/>
  <c r="A14"/>
  <c r="A81" i="8"/>
  <c r="A82"/>
  <c r="A83"/>
  <c r="A84"/>
  <c r="A85"/>
  <c r="A86"/>
  <c r="A87"/>
  <c r="A88"/>
  <c r="A80"/>
  <c r="A73"/>
  <c r="A72"/>
  <c r="B5" i="7"/>
  <c r="B5" i="8"/>
  <c r="A71"/>
  <c r="A70"/>
  <c r="A69"/>
  <c r="A68"/>
  <c r="A67"/>
  <c r="A62"/>
  <c r="B49" i="5"/>
  <c r="B40"/>
  <c r="B22"/>
  <c r="AS28" i="17"/>
  <c r="B2" i="5"/>
  <c r="B3"/>
  <c r="U37" i="17"/>
  <c r="AY5" s="1"/>
  <c r="Z18" i="15"/>
  <c r="AA10" i="26" s="1"/>
  <c r="B3" i="23" s="1"/>
  <c r="D6" s="1"/>
  <c r="AA10" i="9"/>
  <c r="B3" i="25" s="1"/>
  <c r="D6" s="1"/>
  <c r="AS13" i="17"/>
  <c r="Z13" i="15"/>
  <c r="AA4" i="26" s="1"/>
  <c r="B4" i="21" s="1"/>
  <c r="C1" s="1"/>
  <c r="AA4" i="9"/>
  <c r="B4" i="10" s="1"/>
  <c r="C1" s="1"/>
  <c r="Z17" i="15"/>
  <c r="AA9" i="26" s="1"/>
  <c r="B2" i="23" s="1"/>
  <c r="D2" s="1"/>
  <c r="Z12" i="15"/>
  <c r="Z22" s="1"/>
  <c r="AA3" i="9"/>
  <c r="B1" i="10" s="1"/>
  <c r="I17" i="15"/>
  <c r="J9" i="26" s="1"/>
  <c r="B2" i="22" s="1"/>
  <c r="D2" s="1"/>
  <c r="E2" s="1"/>
  <c r="D7" s="1"/>
  <c r="J9" i="9"/>
  <c r="B2" i="12" s="1"/>
  <c r="D2" s="1"/>
  <c r="I12" i="15"/>
  <c r="I15" i="17"/>
  <c r="I17" s="1"/>
  <c r="J3" i="9"/>
  <c r="B6" i="12" s="1"/>
  <c r="J5" i="26"/>
  <c r="B5" i="20" s="1"/>
  <c r="AY19" i="17"/>
  <c r="AY4"/>
  <c r="I4" i="15"/>
  <c r="B33"/>
  <c r="B6" i="25"/>
  <c r="J3" i="26"/>
  <c r="B6" i="22" s="1"/>
  <c r="I22" i="15"/>
  <c r="I25" s="1"/>
  <c r="BE7" i="17" l="1"/>
  <c r="J4" i="9"/>
  <c r="B4" i="13" s="1"/>
  <c r="C1" s="1"/>
  <c r="U36" i="17"/>
  <c r="I41"/>
  <c r="AS10" s="1"/>
  <c r="B8" i="10"/>
  <c r="B7" s="1"/>
  <c r="B5"/>
  <c r="X27" i="17"/>
  <c r="Z14" i="15"/>
  <c r="AS24" i="17"/>
  <c r="H30"/>
  <c r="BE5"/>
  <c r="AA15" i="9"/>
  <c r="AA18" s="1"/>
  <c r="AS22" i="17"/>
  <c r="A26" i="6"/>
  <c r="BE25" i="17"/>
  <c r="A2" i="5"/>
  <c r="AS14" i="17"/>
  <c r="BE14" s="1"/>
  <c r="J15" i="26"/>
  <c r="J18" s="1"/>
  <c r="I18" i="17"/>
  <c r="U40"/>
  <c r="AY8" s="1"/>
  <c r="BE8" s="1"/>
  <c r="AA43"/>
  <c r="AY26" s="1"/>
  <c r="BE26" s="1"/>
  <c r="P30"/>
  <c r="Z18"/>
  <c r="Z17"/>
  <c r="C2" i="10"/>
  <c r="E2" i="8"/>
  <c r="D7" s="1"/>
  <c r="D5"/>
  <c r="D8" s="1"/>
  <c r="D3"/>
  <c r="BE13" i="17"/>
  <c r="AA44"/>
  <c r="AY27" s="1"/>
  <c r="BE27" s="1"/>
  <c r="AA3" i="26"/>
  <c r="B1" i="21" s="1"/>
  <c r="AS11" i="17"/>
  <c r="BE11" s="1"/>
  <c r="B34" i="15"/>
  <c r="J15" i="9"/>
  <c r="AA37" i="17"/>
  <c r="AA5" i="26"/>
  <c r="BE28" i="17"/>
  <c r="D3" i="25"/>
  <c r="D5"/>
  <c r="D8" s="1"/>
  <c r="E2"/>
  <c r="D7" s="1"/>
  <c r="D3" i="23"/>
  <c r="E2"/>
  <c r="D7" s="1"/>
  <c r="D5"/>
  <c r="Z25" i="15"/>
  <c r="Z24"/>
  <c r="E2" i="12"/>
  <c r="D7" s="1"/>
  <c r="D3"/>
  <c r="D5"/>
  <c r="D8" s="1"/>
  <c r="AA15" i="26"/>
  <c r="AA17" i="9"/>
  <c r="O36" i="17"/>
  <c r="AS34"/>
  <c r="AY34" s="1"/>
  <c r="BE34" s="1"/>
  <c r="U44"/>
  <c r="AY12" s="1"/>
  <c r="BE12" s="1"/>
  <c r="AS29"/>
  <c r="BE29" s="1"/>
  <c r="I36"/>
  <c r="B8" i="13"/>
  <c r="B7" s="1"/>
  <c r="B1" i="20"/>
  <c r="I24" i="15"/>
  <c r="D3" i="22"/>
  <c r="D5"/>
  <c r="D8" s="1"/>
  <c r="B8" i="20"/>
  <c r="B7" s="1"/>
  <c r="J17" i="26"/>
  <c r="D25" i="6"/>
  <c r="C25"/>
  <c r="D3" i="7"/>
  <c r="D2"/>
  <c r="D10" i="12"/>
  <c r="C2" i="5"/>
  <c r="D9" i="22"/>
  <c r="D1" i="7"/>
  <c r="D11" i="22"/>
  <c r="B25" i="6"/>
  <c r="D10" i="22"/>
  <c r="D9" i="25"/>
  <c r="I42" i="17" l="1"/>
  <c r="C31" i="14" s="1"/>
  <c r="I48" i="17"/>
  <c r="AS15" s="1"/>
  <c r="X30"/>
  <c r="U41"/>
  <c r="U42" s="1"/>
  <c r="A3" i="5"/>
  <c r="B6" i="23"/>
  <c r="D8" s="1"/>
  <c r="E25" i="6"/>
  <c r="F25" s="1"/>
  <c r="D4" i="7"/>
  <c r="B1" i="13"/>
  <c r="C2" s="1"/>
  <c r="J18" i="9"/>
  <c r="J17"/>
  <c r="AY20" i="17"/>
  <c r="BE20" s="1"/>
  <c r="AA40"/>
  <c r="B8" i="21"/>
  <c r="B7" s="1"/>
  <c r="C2" s="1"/>
  <c r="B5"/>
  <c r="AA17" i="26"/>
  <c r="AA18"/>
  <c r="C2" i="20"/>
  <c r="D12" i="22"/>
  <c r="I26" i="15" s="1"/>
  <c r="F2" i="5"/>
  <c r="D2" i="10"/>
  <c r="D3" i="20"/>
  <c r="D11" i="12"/>
  <c r="D1" i="10"/>
  <c r="F3" i="5"/>
  <c r="D10" i="25"/>
  <c r="D9" i="12"/>
  <c r="C3" i="5"/>
  <c r="D11" i="8"/>
  <c r="D10"/>
  <c r="D2" i="20"/>
  <c r="D9" i="8"/>
  <c r="D3" i="5"/>
  <c r="D2"/>
  <c r="D11" i="25"/>
  <c r="D3" i="10"/>
  <c r="E2" i="5" l="1"/>
  <c r="D12" i="12"/>
  <c r="J19" i="9" s="1"/>
  <c r="D12" i="25"/>
  <c r="Z19" i="17" s="1"/>
  <c r="U48"/>
  <c r="AY15" s="1"/>
  <c r="BE15" s="1"/>
  <c r="U49"/>
  <c r="AY10"/>
  <c r="BE10" s="1"/>
  <c r="O41"/>
  <c r="O48" s="1"/>
  <c r="AS30" s="1"/>
  <c r="E3" i="5"/>
  <c r="D4" i="10"/>
  <c r="D12" i="8"/>
  <c r="A28" i="6"/>
  <c r="AY22" i="17"/>
  <c r="BE22" s="1"/>
  <c r="AY24"/>
  <c r="BE24" s="1"/>
  <c r="J19" i="26"/>
  <c r="D2" i="21"/>
  <c r="D10" i="23"/>
  <c r="D2" i="13"/>
  <c r="D1" i="20"/>
  <c r="D1" i="13"/>
  <c r="D3" i="21"/>
  <c r="D11" i="23"/>
  <c r="D3" i="13"/>
  <c r="D9" i="23"/>
  <c r="D1" i="21"/>
  <c r="AA19" i="9" l="1"/>
  <c r="I19" i="17"/>
  <c r="D12" i="23"/>
  <c r="AA19" i="26" s="1"/>
  <c r="O42" i="17"/>
  <c r="D4" i="21"/>
  <c r="D4" i="20"/>
  <c r="D4" i="13"/>
  <c r="Z16" i="17"/>
  <c r="AA16" i="9"/>
  <c r="D28" i="6"/>
  <c r="B28"/>
  <c r="C28"/>
  <c r="Z26" i="15" l="1"/>
  <c r="AA20" i="9"/>
  <c r="C32" i="14"/>
  <c r="E28" i="6"/>
  <c r="Z23" i="15"/>
  <c r="AA16" i="26"/>
  <c r="AA20" s="1"/>
  <c r="I23" i="15"/>
  <c r="J16" i="26"/>
  <c r="J20" s="1"/>
  <c r="I16" i="17"/>
  <c r="I20" s="1"/>
  <c r="J16" i="9"/>
  <c r="J20" s="1"/>
  <c r="Z20" i="17"/>
  <c r="Z27" i="15" l="1"/>
  <c r="AA41" i="17"/>
  <c r="F28" i="6"/>
  <c r="C39" i="14"/>
  <c r="AS36" i="17"/>
  <c r="I27" i="15"/>
  <c r="Q6"/>
  <c r="AA42" i="17" l="1"/>
  <c r="AA49"/>
  <c r="AA50" s="1"/>
  <c r="AA48"/>
  <c r="AY30" s="1"/>
  <c r="BE30" s="1"/>
  <c r="Q7" i="15"/>
  <c r="AY36" i="17"/>
  <c r="AS38"/>
  <c r="I6" i="15"/>
  <c r="I7" s="1"/>
  <c r="AA7" l="1"/>
  <c r="AY38" i="17"/>
  <c r="BE38" s="1"/>
  <c r="AK41" s="1"/>
  <c r="BE36"/>
</calcChain>
</file>

<file path=xl/comments1.xml><?xml version="1.0" encoding="utf-8"?>
<comments xmlns="http://schemas.openxmlformats.org/spreadsheetml/2006/main">
  <authors>
    <author>Wilson</author>
    <author>TIDO FINANCIAL</author>
  </authors>
  <commentList>
    <comment ref="C2" authorId="0">
      <text>
        <r>
          <rPr>
            <b/>
            <sz val="9"/>
            <color indexed="81"/>
            <rFont val="Tahoma"/>
            <family val="2"/>
          </rPr>
          <t>Input Client's Name</t>
        </r>
      </text>
    </comment>
    <comment ref="C22" authorId="1">
      <text>
        <r>
          <rPr>
            <b/>
            <sz val="9"/>
            <color indexed="81"/>
            <rFont val="Tahoma"/>
            <family val="2"/>
          </rPr>
          <t xml:space="preserve">1040: Line 43
</t>
        </r>
      </text>
    </comment>
    <comment ref="D22" authorId="1">
      <text>
        <r>
          <rPr>
            <b/>
            <sz val="9"/>
            <color indexed="81"/>
            <rFont val="Tahoma"/>
            <family val="2"/>
          </rPr>
          <t xml:space="preserve">540: Line 19
</t>
        </r>
      </text>
    </comment>
    <comment ref="C23" authorId="1">
      <text>
        <r>
          <rPr>
            <b/>
            <sz val="9"/>
            <color indexed="81"/>
            <rFont val="Tahoma"/>
            <family val="2"/>
          </rPr>
          <t xml:space="preserve">1040: Line 45
</t>
        </r>
      </text>
    </comment>
    <comment ref="D23" authorId="1">
      <text>
        <r>
          <rPr>
            <b/>
            <sz val="9"/>
            <color indexed="81"/>
            <rFont val="Tahoma"/>
            <family val="2"/>
          </rPr>
          <t xml:space="preserve">540: Line 61
</t>
        </r>
      </text>
    </comment>
    <comment ref="C24" authorId="1">
      <text>
        <r>
          <rPr>
            <b/>
            <sz val="9"/>
            <color indexed="81"/>
            <rFont val="Tahoma"/>
            <family val="2"/>
          </rPr>
          <t xml:space="preserve">1040: Line 54
</t>
        </r>
      </text>
    </comment>
    <comment ref="D24" authorId="1">
      <text>
        <r>
          <rPr>
            <b/>
            <sz val="9"/>
            <color indexed="81"/>
            <rFont val="Tahoma"/>
            <family val="2"/>
          </rPr>
          <t xml:space="preserve">540: Line 47
</t>
        </r>
      </text>
    </comment>
    <comment ref="C25" authorId="1">
      <text>
        <r>
          <rPr>
            <b/>
            <sz val="9"/>
            <color indexed="81"/>
            <rFont val="Tahoma"/>
            <family val="2"/>
          </rPr>
          <t xml:space="preserve">1040: Line 60
</t>
        </r>
      </text>
    </comment>
    <comment ref="D25" authorId="1">
      <text>
        <r>
          <rPr>
            <b/>
            <sz val="9"/>
            <color indexed="81"/>
            <rFont val="Tahoma"/>
            <family val="2"/>
          </rPr>
          <t xml:space="preserve">540: Line 62 &amp; 63
</t>
        </r>
      </text>
    </comment>
    <comment ref="C26" authorId="1">
      <text>
        <r>
          <rPr>
            <b/>
            <sz val="9"/>
            <color indexed="81"/>
            <rFont val="Tahoma"/>
            <family val="2"/>
          </rPr>
          <t xml:space="preserve">1040: Line 72
</t>
        </r>
      </text>
    </comment>
    <comment ref="D26" authorId="1">
      <text>
        <r>
          <rPr>
            <b/>
            <sz val="9"/>
            <color indexed="81"/>
            <rFont val="Tahoma"/>
            <family val="2"/>
          </rPr>
          <t xml:space="preserve">540: Line 75
</t>
        </r>
      </text>
    </comment>
  </commentList>
</comments>
</file>

<file path=xl/comments2.xml><?xml version="1.0" encoding="utf-8"?>
<comments xmlns="http://schemas.openxmlformats.org/spreadsheetml/2006/main">
  <authors>
    <author>TIDO FINANCIAL</author>
  </authors>
  <commentList>
    <comment ref="P32" authorId="0">
      <text>
        <r>
          <rPr>
            <b/>
            <sz val="9"/>
            <color indexed="81"/>
            <rFont val="Tahoma"/>
            <family val="2"/>
          </rPr>
          <t>Filing Status</t>
        </r>
      </text>
    </comment>
    <comment ref="AA32" authorId="0">
      <text>
        <r>
          <rPr>
            <b/>
            <sz val="9"/>
            <color indexed="81"/>
            <rFont val="Tahoma"/>
            <family val="2"/>
          </rPr>
          <t>Filing Status</t>
        </r>
      </text>
    </comment>
    <comment ref="O33" authorId="0">
      <text>
        <r>
          <rPr>
            <b/>
            <sz val="9"/>
            <color indexed="81"/>
            <rFont val="Tahoma"/>
            <family val="2"/>
          </rPr>
          <t>Wage &amp; Income</t>
        </r>
      </text>
    </comment>
    <comment ref="AB33" authorId="0">
      <text>
        <r>
          <rPr>
            <b/>
            <sz val="9"/>
            <color indexed="81"/>
            <rFont val="Tahoma"/>
            <family val="2"/>
          </rPr>
          <t>Contribution Amount</t>
        </r>
      </text>
    </comment>
    <comment ref="I37" authorId="0">
      <text>
        <r>
          <rPr>
            <b/>
            <sz val="9"/>
            <color indexed="81"/>
            <rFont val="Tahoma"/>
            <family val="2"/>
          </rPr>
          <t>1040: Line 38
1040A:
1040EZ:</t>
        </r>
      </text>
    </comment>
    <comment ref="O37" authorId="0">
      <text>
        <r>
          <rPr>
            <b/>
            <sz val="9"/>
            <color indexed="81"/>
            <rFont val="Tahoma"/>
            <family val="2"/>
          </rPr>
          <t>540: Line 17
540A:
540EZ:</t>
        </r>
      </text>
    </comment>
    <comment ref="I38" authorId="0">
      <text>
        <r>
          <rPr>
            <b/>
            <sz val="9"/>
            <color indexed="81"/>
            <rFont val="Tahoma"/>
            <family val="2"/>
          </rPr>
          <t>1040: Line 40
1040A:
1040EZ:</t>
        </r>
      </text>
    </comment>
    <comment ref="O38" authorId="0">
      <text>
        <r>
          <rPr>
            <b/>
            <sz val="9"/>
            <color indexed="81"/>
            <rFont val="Tahoma"/>
            <family val="2"/>
          </rPr>
          <t>540: Line 18
540A:
540EZ:</t>
        </r>
      </text>
    </comment>
    <comment ref="I39" authorId="0">
      <text>
        <r>
          <rPr>
            <b/>
            <sz val="9"/>
            <color indexed="81"/>
            <rFont val="Tahoma"/>
            <family val="2"/>
          </rPr>
          <t>1040: Line 42
1040A:
1040EZ:</t>
        </r>
      </text>
    </comment>
    <comment ref="O39" authorId="0">
      <text>
        <r>
          <rPr>
            <b/>
            <sz val="9"/>
            <color indexed="81"/>
            <rFont val="Tahoma"/>
            <family val="2"/>
          </rPr>
          <t>540: Line 32
540A:
540EZ:</t>
        </r>
      </text>
    </comment>
    <comment ref="I43" authorId="0">
      <text>
        <r>
          <rPr>
            <b/>
            <sz val="9"/>
            <color indexed="81"/>
            <rFont val="Tahoma"/>
            <family val="2"/>
          </rPr>
          <t>1040: Line 45
1040A:
1040EZ:</t>
        </r>
      </text>
    </comment>
    <comment ref="O43" authorId="0">
      <text>
        <r>
          <rPr>
            <b/>
            <sz val="9"/>
            <color indexed="81"/>
            <rFont val="Tahoma"/>
            <family val="2"/>
          </rPr>
          <t>540: Line 61
540A:
540EZ:</t>
        </r>
      </text>
    </comment>
    <comment ref="U43" authorId="0">
      <text>
        <r>
          <rPr>
            <b/>
            <sz val="9"/>
            <color indexed="81"/>
            <rFont val="Tahoma"/>
            <family val="2"/>
          </rPr>
          <t>1040: Line 45
1040A:
1040EZ:</t>
        </r>
      </text>
    </comment>
    <comment ref="AA43" authorId="0">
      <text>
        <r>
          <rPr>
            <b/>
            <sz val="9"/>
            <color indexed="81"/>
            <rFont val="Tahoma"/>
            <family val="2"/>
          </rPr>
          <t>540: Line 61
540A:
540EZ:</t>
        </r>
      </text>
    </comment>
    <comment ref="I44" authorId="0">
      <text>
        <r>
          <rPr>
            <b/>
            <sz val="9"/>
            <color indexed="81"/>
            <rFont val="Tahoma"/>
            <family val="2"/>
          </rPr>
          <t>1040: Line 54
1040A:
1040EZ:</t>
        </r>
      </text>
    </comment>
    <comment ref="O44" authorId="0">
      <text>
        <r>
          <rPr>
            <b/>
            <sz val="9"/>
            <color indexed="81"/>
            <rFont val="Tahoma"/>
            <family val="2"/>
          </rPr>
          <t>540: Line 47
540A:
540EZ:</t>
        </r>
      </text>
    </comment>
    <comment ref="U44" authorId="0">
      <text>
        <r>
          <rPr>
            <b/>
            <sz val="9"/>
            <color indexed="81"/>
            <rFont val="Tahoma"/>
            <family val="2"/>
          </rPr>
          <t>1040: Line 54
1040A:
1040EZ:</t>
        </r>
      </text>
    </comment>
    <comment ref="AA44" authorId="0">
      <text>
        <r>
          <rPr>
            <b/>
            <sz val="9"/>
            <color indexed="81"/>
            <rFont val="Tahoma"/>
            <family val="2"/>
          </rPr>
          <t>540: Line 47
540A:
540EZ:</t>
        </r>
      </text>
    </comment>
    <comment ref="I45" authorId="0">
      <text>
        <r>
          <rPr>
            <b/>
            <sz val="9"/>
            <color indexed="81"/>
            <rFont val="Tahoma"/>
            <family val="2"/>
          </rPr>
          <t>1040: Line 60
1040A:
1040EZ:</t>
        </r>
      </text>
    </comment>
    <comment ref="O45" authorId="0">
      <text>
        <r>
          <rPr>
            <b/>
            <sz val="9"/>
            <color indexed="81"/>
            <rFont val="Tahoma"/>
            <family val="2"/>
          </rPr>
          <t>540: Line 62 &amp; 63
540A:
540EZ:</t>
        </r>
      </text>
    </comment>
    <comment ref="U45" authorId="0">
      <text>
        <r>
          <rPr>
            <b/>
            <sz val="9"/>
            <color indexed="81"/>
            <rFont val="Tahoma"/>
            <family val="2"/>
          </rPr>
          <t>1040: Line 60
1040A:
1040EZ:</t>
        </r>
      </text>
    </comment>
    <comment ref="AA45" authorId="0">
      <text>
        <r>
          <rPr>
            <b/>
            <sz val="9"/>
            <color indexed="81"/>
            <rFont val="Tahoma"/>
            <family val="2"/>
          </rPr>
          <t>540: Line 62 &amp; 63
540A:
540EZ:</t>
        </r>
      </text>
    </comment>
    <comment ref="I46" authorId="0">
      <text>
        <r>
          <rPr>
            <b/>
            <sz val="9"/>
            <color indexed="81"/>
            <rFont val="Tahoma"/>
            <family val="2"/>
          </rPr>
          <t>1040: Line 72
1040A:
1040EZ:</t>
        </r>
      </text>
    </comment>
    <comment ref="O46" authorId="0">
      <text>
        <r>
          <rPr>
            <b/>
            <sz val="9"/>
            <color indexed="81"/>
            <rFont val="Tahoma"/>
            <family val="2"/>
          </rPr>
          <t>540: Line 75
540A:
540EZ:</t>
        </r>
      </text>
    </comment>
    <comment ref="U46" authorId="0">
      <text>
        <r>
          <rPr>
            <b/>
            <sz val="9"/>
            <color indexed="81"/>
            <rFont val="Tahoma"/>
            <family val="2"/>
          </rPr>
          <t>1040: Line 72
1040A:
1040EZ:</t>
        </r>
      </text>
    </comment>
    <comment ref="AA46" authorId="0">
      <text>
        <r>
          <rPr>
            <b/>
            <sz val="9"/>
            <color indexed="81"/>
            <rFont val="Tahoma"/>
            <family val="2"/>
          </rPr>
          <t>540: Line 75
540A:
540EZ:</t>
        </r>
      </text>
    </comment>
  </commentList>
</comments>
</file>

<file path=xl/sharedStrings.xml><?xml version="1.0" encoding="utf-8"?>
<sst xmlns="http://schemas.openxmlformats.org/spreadsheetml/2006/main" count="1607" uniqueCount="734">
  <si>
    <t>Gross Pay</t>
  </si>
  <si>
    <t>Federal Filing Status</t>
  </si>
  <si>
    <t># of Federal Exemptions</t>
  </si>
  <si>
    <t>Additional Federal W/H</t>
  </si>
  <si>
    <t>Filing Status</t>
  </si>
  <si>
    <t>Allowances</t>
  </si>
  <si>
    <t>Add. Allowances</t>
  </si>
  <si>
    <t>Additional State W/H</t>
  </si>
  <si>
    <t>Annual Gross Pay</t>
  </si>
  <si>
    <t>Federal Withholding</t>
  </si>
  <si>
    <t>Social Security</t>
  </si>
  <si>
    <t>Federal Tax Withholding Information</t>
  </si>
  <si>
    <t>California Tax Withholding Information</t>
  </si>
  <si>
    <t>Tax Return Information</t>
  </si>
  <si>
    <t>Adjusted Gross Income</t>
  </si>
  <si>
    <t>Exemptions</t>
  </si>
  <si>
    <t>Taxable Income</t>
  </si>
  <si>
    <t>Total Tax</t>
  </si>
  <si>
    <t>Tax Rate</t>
  </si>
  <si>
    <t>AMT</t>
  </si>
  <si>
    <t>Other Taxes</t>
  </si>
  <si>
    <t>California</t>
  </si>
  <si>
    <t>Federal</t>
  </si>
  <si>
    <t>Current</t>
  </si>
  <si>
    <t>Future Tax Planning</t>
  </si>
  <si>
    <t>Tax Withholding Results</t>
  </si>
  <si>
    <t>Medicare</t>
  </si>
  <si>
    <t>Net Pay</t>
  </si>
  <si>
    <t>Contribution Amount:</t>
  </si>
  <si>
    <t>Refund / (Liability)</t>
  </si>
  <si>
    <t>Savings</t>
  </si>
  <si>
    <t>Total Savings</t>
  </si>
  <si>
    <t>Wages &amp; Income:</t>
  </si>
  <si>
    <t>Wages &amp; Income</t>
  </si>
  <si>
    <t>Results</t>
  </si>
  <si>
    <t>At Least</t>
  </si>
  <si>
    <t>But Less Than</t>
  </si>
  <si>
    <t>Single_</t>
  </si>
  <si>
    <t>Married_Filing_Jointly</t>
  </si>
  <si>
    <t>Married_Filing_Separately</t>
  </si>
  <si>
    <t>Head_of_Household</t>
  </si>
  <si>
    <t>Qualifying_Widower</t>
  </si>
  <si>
    <t>Taxable</t>
  </si>
  <si>
    <t>Status</t>
  </si>
  <si>
    <t>Multiply Amount</t>
  </si>
  <si>
    <t>Subtract Amount</t>
  </si>
  <si>
    <t>Tax</t>
  </si>
  <si>
    <t>Single</t>
  </si>
  <si>
    <t>Over</t>
  </si>
  <si>
    <t>Not Over</t>
  </si>
  <si>
    <t>Married Filing Jointly</t>
  </si>
  <si>
    <t>Qualifying Widower</t>
  </si>
  <si>
    <t>Married Filing Separately</t>
  </si>
  <si>
    <t>Head of Household</t>
  </si>
  <si>
    <t>But not over</t>
  </si>
  <si>
    <t>Tax is</t>
  </si>
  <si>
    <t>Of amount over</t>
  </si>
  <si>
    <t>Plus</t>
  </si>
  <si>
    <t>And over</t>
  </si>
  <si>
    <t>Gross Pay YTD</t>
  </si>
  <si>
    <t>Pay Frequency</t>
  </si>
  <si>
    <t>totalwithholdingallowance</t>
  </si>
  <si>
    <t>Married</t>
  </si>
  <si>
    <t>HeadofHousehold</t>
  </si>
  <si>
    <t>One WithholdingAllowance</t>
  </si>
  <si>
    <t>SingleAnnualFed</t>
  </si>
  <si>
    <t>Percentage</t>
  </si>
  <si>
    <t>Addition</t>
  </si>
  <si>
    <t>Excess</t>
  </si>
  <si>
    <t>MarriedAnnualFed</t>
  </si>
  <si>
    <t>Filing status</t>
  </si>
  <si>
    <t>IncomeExemption</t>
  </si>
  <si>
    <t>Est. Deduction</t>
  </si>
  <si>
    <t>Std. Deduction</t>
  </si>
  <si>
    <t>ExemptAllowance</t>
  </si>
  <si>
    <t>TaxTable</t>
  </si>
  <si>
    <t>Low Income Exemption Table</t>
  </si>
  <si>
    <t>Annual</t>
  </si>
  <si>
    <t>Married1</t>
  </si>
  <si>
    <t>Married2</t>
  </si>
  <si>
    <t>Estimated Deduction Table</t>
  </si>
  <si>
    <t>Additional W/H</t>
  </si>
  <si>
    <t>Standard Deduction Table</t>
  </si>
  <si>
    <t>Exemption Allowance Table</t>
  </si>
  <si>
    <t>Allowance</t>
  </si>
  <si>
    <t>SingleAnnualState</t>
  </si>
  <si>
    <t>MarriedAnnualState</t>
  </si>
  <si>
    <t>HeadofHouseholdAnnualState</t>
  </si>
  <si>
    <t>Financial Planning</t>
  </si>
  <si>
    <t>New Contribution</t>
  </si>
  <si>
    <t>Initiation Period</t>
  </si>
  <si>
    <t>Rate of Returns (moderate)</t>
  </si>
  <si>
    <t>Future Value</t>
  </si>
  <si>
    <t>State Filing Status:</t>
  </si>
  <si>
    <t>Federal Filing Status:</t>
  </si>
  <si>
    <t>Current Account Value</t>
  </si>
  <si>
    <t>Yearly Contribut. (end)</t>
  </si>
  <si>
    <t>Married_Filing_Jointly_</t>
  </si>
  <si>
    <t># of Federal Allowances</t>
  </si>
  <si>
    <t>Tax Credits</t>
  </si>
  <si>
    <t>Item/Standard Deduction</t>
  </si>
  <si>
    <t>Total Payments</t>
  </si>
  <si>
    <t>Refund (Owe)</t>
  </si>
  <si>
    <t>Income Tax Liability</t>
  </si>
  <si>
    <t>Payer Period</t>
  </si>
  <si>
    <t>Difference</t>
  </si>
  <si>
    <t>Federal Tax Return</t>
  </si>
  <si>
    <t>State Tax Return</t>
  </si>
  <si>
    <t>Less Contribution Amount</t>
  </si>
  <si>
    <t>Less Payroll Withholding</t>
  </si>
  <si>
    <t>Standard/Item Deductions</t>
  </si>
  <si>
    <t>Calculations</t>
  </si>
  <si>
    <t>Annual Gross  (Wages)</t>
  </si>
  <si>
    <t>Client:</t>
  </si>
  <si>
    <t>Year Til Retirement (65)</t>
  </si>
  <si>
    <t>Paycheck</t>
  </si>
  <si>
    <t>Add Amount</t>
  </si>
  <si>
    <t>Add</t>
  </si>
  <si>
    <t>Annual Paycheck Amount</t>
  </si>
  <si>
    <t>Taxpayer W/H Information</t>
  </si>
  <si>
    <t>Spouse W/H Information</t>
  </si>
  <si>
    <t>W2/W4 Information*</t>
  </si>
  <si>
    <t>Retirement Account Information</t>
  </si>
  <si>
    <t>Yearly Contribution</t>
  </si>
  <si>
    <t>Year Til Retirement</t>
  </si>
  <si>
    <t>Rate of Returns</t>
  </si>
  <si>
    <t>Tax Return Items</t>
  </si>
  <si>
    <t>State</t>
  </si>
  <si>
    <t>AMT*</t>
  </si>
  <si>
    <t>*If there is an AMT value, calculations may be inaccurate. Calculations currently assume the value of AMT will be the same after factoring retirement contribution, which should not be the case since taxable wages is decreased.</t>
  </si>
  <si>
    <t>Filing Status**</t>
  </si>
  <si>
    <t>**Married Filing Separately defaults to Single for W4 withholding calculations.</t>
  </si>
  <si>
    <t>Spouse</t>
  </si>
  <si>
    <t>Tax Payer</t>
  </si>
  <si>
    <t>Paycheck Calculation</t>
  </si>
  <si>
    <t>Less Payroll Amount</t>
  </si>
  <si>
    <t>Proposed Adjustment</t>
  </si>
  <si>
    <t>Less Add. Contrib. Amount</t>
  </si>
  <si>
    <t>Total</t>
  </si>
  <si>
    <t>What does this mean?</t>
  </si>
  <si>
    <t>*</t>
  </si>
  <si>
    <t>In order to maintain the same level of take-home pay such that your monthly paycheck amount stays the same, we can adjust your federal and state income tax withholding to make up for the contribution amount taken out of each paycheck. The taxpayer and/or spouse should adjust their W4 as follows:</t>
  </si>
  <si>
    <t>Paycheck/W4 Adjustment</t>
  </si>
  <si>
    <t>For Client:</t>
  </si>
  <si>
    <t>Description</t>
  </si>
  <si>
    <t>Note: The payroll withholding shown here under "If Contributed" column includes the adjustments made on the "Paycheck/W4" page in order to keep paycheck amount the same.</t>
  </si>
  <si>
    <t>** Adjusting the values only in the orange boxes below should suffice in accomplishing this goal.</t>
  </si>
  <si>
    <t>Diff:</t>
  </si>
  <si>
    <t>*Adjust the values in the boxes below and try to get the values in the Green Boxes to match. The Diff should be as close to zero as possible.</t>
  </si>
  <si>
    <t>In Progress</t>
  </si>
  <si>
    <t>Client</t>
  </si>
  <si>
    <t>Beauty Salon Daily Record</t>
  </si>
  <si>
    <t>Attorney Anh Nguyen</t>
  </si>
  <si>
    <t>Advisor</t>
  </si>
  <si>
    <t>Complete</t>
  </si>
  <si>
    <t>Business Inventory Database</t>
  </si>
  <si>
    <t>Real Estate Broker</t>
  </si>
  <si>
    <t>Other</t>
  </si>
  <si>
    <t>Decided Against</t>
  </si>
  <si>
    <t>Business/Schedule C Organizer</t>
  </si>
  <si>
    <t>Insurance Specialist</t>
  </si>
  <si>
    <t>Client Personalized Strategy</t>
  </si>
  <si>
    <t>Mortgage/Loan Manager</t>
  </si>
  <si>
    <t>Daily Planner - Why We're Broke</t>
  </si>
  <si>
    <t>Business Banker</t>
  </si>
  <si>
    <t>Donation Value Guide</t>
  </si>
  <si>
    <t>Accountant/CPA</t>
  </si>
  <si>
    <t>Financial Plan Organizer</t>
  </si>
  <si>
    <t>Financial Statement - Profit and Loss</t>
  </si>
  <si>
    <t>FTB - Sales Tax Analysis</t>
  </si>
  <si>
    <t>HD Vest Online Insurance Quote</t>
  </si>
  <si>
    <t>Income Tax Planning Matrix</t>
  </si>
  <si>
    <t>Incorporate Worksheet</t>
  </si>
  <si>
    <t>IRS Audit - Personal Expense Worksheet</t>
  </si>
  <si>
    <t>IRS Audit - Tax Abatement Letters</t>
  </si>
  <si>
    <t>Key Financial Data</t>
  </si>
  <si>
    <t>Mileage Worksheet</t>
  </si>
  <si>
    <t>Real Estate Professional Organizer/Database</t>
  </si>
  <si>
    <t>Rental Organizer</t>
  </si>
  <si>
    <t>Report Card Evaluation</t>
  </si>
  <si>
    <t>Schedule L - Balance Sheet</t>
  </si>
  <si>
    <t>Tax Planning Organizer</t>
  </si>
  <si>
    <t>TaxBSure 1040 Excel</t>
  </si>
  <si>
    <t>Yearly Tie-outs Template</t>
  </si>
  <si>
    <t>Tax Planning Worksheet</t>
  </si>
  <si>
    <t>Strategy</t>
  </si>
  <si>
    <t>Benefits of Implementing Strategy</t>
  </si>
  <si>
    <t>Behavior Change Required</t>
  </si>
  <si>
    <t>Undertand important financial Concepts
What's an Annuity?
Reverse Mortgage?
Inflation Risks?</t>
  </si>
  <si>
    <t>Risk Management-
Protecting investments and nest-eggs
Life insurance for final expenses
Using insurance as part of financial planning</t>
  </si>
  <si>
    <t>Tax Planning 
Preparing for Required Minimum Distribution (IRA)
Tax-deferred accounts/products- Annuity?
Review tax returns (deductions/credits)</t>
  </si>
  <si>
    <t>Estate Planning-
Review Will/Trust, creat Power of Attorney, Health Care Proxy
Update Beneficiary Designation Form</t>
  </si>
  <si>
    <t xml:space="preserve">
Retirement Planning</t>
  </si>
  <si>
    <t>Be Smart about Social Security-
Do you now how much are taxed?
When is it best to draw from IRA/401k before apply for Social Security?</t>
  </si>
  <si>
    <t>Ease of Implementation</t>
  </si>
  <si>
    <t>Consequences of Inaction</t>
  </si>
  <si>
    <t>Review Retirement Sources and Funds with Financial Advisor-
Ask Questions until it makes sense
Consider consolidating accts -better control</t>
  </si>
  <si>
    <t>Keep your Investment Porfolio Balanced. Expect personalized customer service and professional guidance.  Increase knowledge and control. Avoid financial mistakes.</t>
  </si>
  <si>
    <t>Get a second opinion and review your different investment nest-eggs-returns, performance. Can you get better rates? With high level of protection?</t>
  </si>
  <si>
    <t>5
Contact me for assistance or referral</t>
  </si>
  <si>
    <t>Understand that up to 85% of Social Security Benefits are taxable.  Much depends on the  sources and amount of other income. MFJ- more than $44k income- taxed at 85%</t>
  </si>
  <si>
    <t>Review other sources of income, Incorporate strategies to bring taxable income to lower tax bracket. File form W4-V to withhold tax in advance</t>
  </si>
  <si>
    <t>4
www.socialsecurity.gov
800-772-1213
Sacramento Location</t>
  </si>
  <si>
    <t>Build a better Budget-
Are your spending in control?
Could you out live your savings?
Is there a hole in your savings bucket?</t>
  </si>
  <si>
    <t>Prepare for unexpected expenses and costs during retirment years.  Helps prevent from tapping into your principal.  Simplify your life by being more organized.</t>
  </si>
  <si>
    <t>Itemize list of expenses and costs incurred within a month period. Your fixed income from interests earned and SSec ben. dictate your spending habit</t>
  </si>
  <si>
    <t>5
Follow Bucket Savings Concept attached</t>
  </si>
  <si>
    <t>Review Health Insurance plans-
How much are you paying out-of-pocket?
Have you considered Long-term-care?
How much are tax-deductible?</t>
  </si>
  <si>
    <t>Stay on track with increasing healthcare  costs and premium.  Prepare for declining health and possible nursing home option
Maximize all tax-deductible expenses</t>
  </si>
  <si>
    <t>Keep good records and tracking out-of-pocket expenses.  Premiums on long-term care insurance are tax-deductible 
Check to see if you qualified for Medicaid</t>
  </si>
  <si>
    <t>4
www.healthcare.gov
a wealth of information for seniors.</t>
  </si>
  <si>
    <t>Know what options are available and best suited to your unique circumstances. Understand how much taxes and inflation eating into your income and savings</t>
  </si>
  <si>
    <t>Talk to a Certified Financial Planner/Tax Advisor. I can also help provide you with personalized Financial Plan- written in simple, clear, concise language.</t>
  </si>
  <si>
    <t>5
800-209-8085 RevMort Help
www.usa.gov
Senior Citizen's Resources</t>
  </si>
  <si>
    <t>Know how adequately you are protected.
Assume worse-case scenario and have  action plan. Prevent from depleting yours and family savings</t>
  </si>
  <si>
    <t>Contact your Risk-Management Professional- seek umbrella plan that provide comprehensive coverage at lower cost. Consider an Annunity</t>
  </si>
  <si>
    <t>4
Quotes and consultation are available upon request</t>
  </si>
  <si>
    <t>Understand tax liabilities on you Estate or when you are gifting. Know your tax bracket and ways to reduce taxes take advantage  of credits/ded for seniors</t>
  </si>
  <si>
    <t>You have 3 years to review your Income Tax Returns. Check for missing credits and deductions. I can provide a Cost-Benefit Analysis to seek best options.</t>
  </si>
  <si>
    <t>5
Ask for our complimentary tax-audit analysis</t>
  </si>
  <si>
    <t>Protects family from long, costly Probate process, establishes Peace of Mind</t>
  </si>
  <si>
    <t>Husband and Wife need to sit down one day and get it DONE
Inform your children and beneficiaries of any changes.</t>
  </si>
  <si>
    <t>4
Avan Law, Estate Planning attorney</t>
  </si>
  <si>
    <t>Helps recognize needs to plan/adjust for retirement, take action now to prepare</t>
  </si>
  <si>
    <t>Review risk levels, investment goals
Increase savings, take adv tax-free</t>
  </si>
  <si>
    <t>4
I will prepare a Retirement Analysis</t>
  </si>
  <si>
    <t>Preliminary Key Financial Data For 2013</t>
  </si>
  <si>
    <t>2012 Tax Rate* Note: 2013 Data not currently Available</t>
  </si>
  <si>
    <t>Standard Deductions &amp; Personal Exemption</t>
  </si>
  <si>
    <t>Gift and Estate Tax Exclusions and Credits</t>
  </si>
  <si>
    <t>Base amount</t>
  </si>
  <si>
    <t>Marginal</t>
  </si>
  <si>
    <t>Of the</t>
  </si>
  <si>
    <t xml:space="preserve">Standard </t>
  </si>
  <si>
    <t>Personal</t>
  </si>
  <si>
    <t>Maximum estate tax rate</t>
  </si>
  <si>
    <t>at least</t>
  </si>
  <si>
    <t>not over</t>
  </si>
  <si>
    <t>of tax</t>
  </si>
  <si>
    <t>tax rate</t>
  </si>
  <si>
    <t>Amount over</t>
  </si>
  <si>
    <t>Deduction</t>
  </si>
  <si>
    <t>Exemption</t>
  </si>
  <si>
    <t>Estate tax exclusion</t>
  </si>
  <si>
    <t xml:space="preserve">Married, filing jointly </t>
  </si>
  <si>
    <t>Gift tax exclusion</t>
  </si>
  <si>
    <t xml:space="preserve">  and qualifying widow(er)s</t>
  </si>
  <si>
    <t>Gift tax annual exclusion</t>
  </si>
  <si>
    <t>Exclusion on gifts to non-citizen spouse</t>
  </si>
  <si>
    <t>Married, filing separately</t>
  </si>
  <si>
    <t>Head of household</t>
  </si>
  <si>
    <t>Dependent filing own tax return</t>
  </si>
  <si>
    <t>Tax Deadlines</t>
  </si>
  <si>
    <t>397,000+</t>
  </si>
  <si>
    <t>Additional deductions for non-itemizers</t>
  </si>
  <si>
    <t>January 15</t>
  </si>
  <si>
    <t>4th installment of the previous year's estimated</t>
  </si>
  <si>
    <t>Married filing jointly and surviving spouses</t>
  </si>
  <si>
    <t>Blind or over 65</t>
  </si>
  <si>
    <t>Add $1,150</t>
  </si>
  <si>
    <t>taxes due</t>
  </si>
  <si>
    <t>Blind or over 65 and unmarried</t>
  </si>
  <si>
    <t>Add $1,450</t>
  </si>
  <si>
    <t>April 15</t>
  </si>
  <si>
    <t>Tax filing deadline, or request extension to October 15;</t>
  </si>
  <si>
    <t xml:space="preserve">  or not a surviving spouse</t>
  </si>
  <si>
    <t>1st installment of 2013 taxes due; last day to file</t>
  </si>
  <si>
    <t>amended return for 2009</t>
  </si>
  <si>
    <t>June 17</t>
  </si>
  <si>
    <t>2nd installment of estimated taxes due</t>
  </si>
  <si>
    <t>Capital Gains Tax Rates</t>
  </si>
  <si>
    <t>September 16</t>
  </si>
  <si>
    <t>3rd installment of estimated taxes due</t>
  </si>
  <si>
    <t>Assets held longer than one year</t>
  </si>
  <si>
    <t>October 15</t>
  </si>
  <si>
    <t>Tax returns due for those who requested an extension</t>
  </si>
  <si>
    <t>Unrecaptured Sec. 1250 gains</t>
  </si>
  <si>
    <t>December 31</t>
  </si>
  <si>
    <t>Last day to pay expenses for itemized deductions</t>
  </si>
  <si>
    <t>Collectibles</t>
  </si>
  <si>
    <t>IRA and Retirement Plan Deadlines</t>
  </si>
  <si>
    <t>Education Credits &amp; Deductions</t>
  </si>
  <si>
    <t>Last day to contribute to Roth or traditional IRA for 2012; Keogh plan or SEP for 2012 (unless tax filing deadline has been extended); HSA for 2012</t>
  </si>
  <si>
    <t>Credit/Deduction/Account</t>
  </si>
  <si>
    <t>Maximum credit/</t>
  </si>
  <si>
    <t>Income phaseouts</t>
  </si>
  <si>
    <t>begin at AGI of:</t>
  </si>
  <si>
    <t>Married filing separately</t>
  </si>
  <si>
    <t>Hope Credit</t>
  </si>
  <si>
    <t>$1,800 credit</t>
  </si>
  <si>
    <t>$104,000 joint</t>
  </si>
  <si>
    <t>Last day to recharacterize a converted IRA from 2012 if extension was filed or tax return was filed by April 15; last day to contribute to SEP or Keogh for 2012 if extension was filed.</t>
  </si>
  <si>
    <t xml:space="preserve">  52,000 all others</t>
  </si>
  <si>
    <t>Lifetime Learning Credit</t>
  </si>
  <si>
    <t>$2,000 credit</t>
  </si>
  <si>
    <t>Savings bond interest</t>
  </si>
  <si>
    <t>Deduction - Limited to</t>
  </si>
  <si>
    <t>$109,250 joint</t>
  </si>
  <si>
    <t>Last day to: 1) establish a Keogh plan for 2013; 2) establish and fund a solo 401(k) for 2013; 3) complete 2013 contributions to employer-sponsored 401(k) plans; 4) correct excess contributions to IRAs and qualified plans to avoid penalty</t>
  </si>
  <si>
    <t>tax-free if used for education</t>
  </si>
  <si>
    <t>amount of qualified</t>
  </si>
  <si>
    <t xml:space="preserve">  72,850 all others</t>
  </si>
  <si>
    <t>198,560+</t>
  </si>
  <si>
    <t>expenses</t>
  </si>
  <si>
    <t>Estates and trusts</t>
  </si>
  <si>
    <t>Coverdell</t>
  </si>
  <si>
    <t>$500 maximum contri-</t>
  </si>
  <si>
    <t>$150,000 joint</t>
  </si>
  <si>
    <t>bution not deductible</t>
  </si>
  <si>
    <t xml:space="preserve">  75,000 all others</t>
  </si>
  <si>
    <t>11,650+</t>
  </si>
  <si>
    <t>Retirement Plan Contribution Limits</t>
  </si>
  <si>
    <t>Uniform Lifetime Table</t>
  </si>
  <si>
    <t>Annual compensation used to determine contribution for most plans</t>
  </si>
  <si>
    <t>Benefits</t>
  </si>
  <si>
    <t>Age of IRA</t>
  </si>
  <si>
    <t>Life</t>
  </si>
  <si>
    <t>Defined-contribution plans, basic limit</t>
  </si>
  <si>
    <t>Full retirement age (FRA) if born</t>
  </si>
  <si>
    <t>Owner or Plan</t>
  </si>
  <si>
    <t>expectancy</t>
  </si>
  <si>
    <t>Defined-benefit plans, basic limit</t>
  </si>
  <si>
    <t xml:space="preserve">  between 1943 and 1954</t>
  </si>
  <si>
    <t>Participant</t>
  </si>
  <si>
    <t>(in years)</t>
  </si>
  <si>
    <t>401(k) plans, 403(b) plans, 457(b) plans, elective deferrals</t>
  </si>
  <si>
    <t>Maximum monthly benefit</t>
  </si>
  <si>
    <t>$2,533 if FRA in 2013</t>
  </si>
  <si>
    <t xml:space="preserve">Catch-up provision for individuals 50 and over, 401(k) plans, </t>
  </si>
  <si>
    <t>Retirement earnings exempt amounts</t>
  </si>
  <si>
    <t>15,120 under FRA</t>
  </si>
  <si>
    <t xml:space="preserve">  403(b) plans, 457(b) plans</t>
  </si>
  <si>
    <t>40,080 during year reach FRA</t>
  </si>
  <si>
    <t>SIMPLE plans, elective deferral limit</t>
  </si>
  <si>
    <t>No limit after FRA</t>
  </si>
  <si>
    <t>SIMPLE plans, catch-up contribution for individuals 50 and over</t>
  </si>
  <si>
    <t>Tax (FICA)</t>
  </si>
  <si>
    <t>Roth 401(k) (if plan permits)</t>
  </si>
  <si>
    <t>SS tax paid on income up to $113,700</t>
  </si>
  <si>
    <t>% withheld</t>
  </si>
  <si>
    <t>Max. Tax Payable</t>
  </si>
  <si>
    <t>Roth 401(k) catch-up contribution for individual 50 and over</t>
  </si>
  <si>
    <t xml:space="preserve">   Employer pays</t>
  </si>
  <si>
    <t xml:space="preserve">   Employee pays</t>
  </si>
  <si>
    <t>Individual Retirement Accounts</t>
  </si>
  <si>
    <t xml:space="preserve">   Self-employed pays</t>
  </si>
  <si>
    <t>IRA type</t>
  </si>
  <si>
    <t>Contribu-</t>
  </si>
  <si>
    <t>Catch-up</t>
  </si>
  <si>
    <t>Income Limits</t>
  </si>
  <si>
    <t>tion limit</t>
  </si>
  <si>
    <t>at 50+</t>
  </si>
  <si>
    <t>Medicare tax paid on all income</t>
  </si>
  <si>
    <t>Traditional</t>
  </si>
  <si>
    <t>None</t>
  </si>
  <si>
    <t>varies per income</t>
  </si>
  <si>
    <t>nondeductible</t>
  </si>
  <si>
    <t>If covered by a plan:</t>
  </si>
  <si>
    <t>Deductible</t>
  </si>
  <si>
    <t>$95,000 - $115,000 joint</t>
  </si>
  <si>
    <t>Tax on benefits: income brackets</t>
  </si>
  <si>
    <t>$59,000 - $69,000 single, HOH</t>
  </si>
  <si>
    <t>AGI + provi-</t>
  </si>
  <si>
    <t>Amount of Social Se-</t>
  </si>
  <si>
    <t>$10,000 married filing separately</t>
  </si>
  <si>
    <t>sional Income</t>
  </si>
  <si>
    <t>curity subject to tax</t>
  </si>
  <si>
    <t>If one spouse is covered by a plan:</t>
  </si>
  <si>
    <t>Married filing jointly</t>
  </si>
  <si>
    <t>Under $32,000</t>
  </si>
  <si>
    <t>$178,000 - $188,000 joint</t>
  </si>
  <si>
    <t>32,000-44,000</t>
  </si>
  <si>
    <t>Roth</t>
  </si>
  <si>
    <t>Over 44,000</t>
  </si>
  <si>
    <t>$112,000 - $127,000 single &amp; HOH</t>
  </si>
  <si>
    <t>Single, head of household, qualifying</t>
  </si>
  <si>
    <t>Under $25,000</t>
  </si>
  <si>
    <t>$0 - $10,000 married filing separately</t>
  </si>
  <si>
    <t>widow(er), married filing separately</t>
  </si>
  <si>
    <t>25,000-34,000</t>
  </si>
  <si>
    <t>2013 California Tax Rates</t>
  </si>
  <si>
    <t>and active participant in a plan</t>
  </si>
  <si>
    <t>and living apart from spouse</t>
  </si>
  <si>
    <t>Over 34,000</t>
  </si>
  <si>
    <t>Corporate Tax Rates</t>
  </si>
  <si>
    <t>Roth conversion</t>
  </si>
  <si>
    <t>No income limit</t>
  </si>
  <si>
    <t>Married filing separately and living</t>
  </si>
  <si>
    <t>Over $0</t>
  </si>
  <si>
    <t>Entity type</t>
  </si>
  <si>
    <t>Tax rate</t>
  </si>
  <si>
    <t>with spouse</t>
  </si>
  <si>
    <t>Corporations other than banks and financials</t>
  </si>
  <si>
    <t>Health Savings Accounts</t>
  </si>
  <si>
    <t>Banks and financials</t>
  </si>
  <si>
    <t>Annual limit</t>
  </si>
  <si>
    <t>Maximum</t>
  </si>
  <si>
    <t>Expense limits</t>
  </si>
  <si>
    <t>Minimum annual</t>
  </si>
  <si>
    <t>Alternative Minimum Tax (AMT) rate</t>
  </si>
  <si>
    <t>deductible</t>
  </si>
  <si>
    <t>(deductibles &amp;</t>
  </si>
  <si>
    <t>Medicare Premiums for High-Income Taxpayers</t>
  </si>
  <si>
    <t>S corporation rate</t>
  </si>
  <si>
    <t>contribution</t>
  </si>
  <si>
    <t>co-pays)</t>
  </si>
  <si>
    <t>MAGI single</t>
  </si>
  <si>
    <t>MAGI joint</t>
  </si>
  <si>
    <t>Part B Premium</t>
  </si>
  <si>
    <t>Part D Income</t>
  </si>
  <si>
    <t>S corporation bank and financial rate</t>
  </si>
  <si>
    <t>Individuals</t>
  </si>
  <si>
    <t>adjustment</t>
  </si>
  <si>
    <t>Individual Tax Rates</t>
  </si>
  <si>
    <t>Families</t>
  </si>
  <si>
    <t>$85,000 or less</t>
  </si>
  <si>
    <t>$170,000 or less</t>
  </si>
  <si>
    <t xml:space="preserve">  -The maximum rate for individuals is 12.3%</t>
  </si>
  <si>
    <t>Catch-up for 55 and</t>
  </si>
  <si>
    <t>$85,001-107,000</t>
  </si>
  <si>
    <t>$170,000-214,000</t>
  </si>
  <si>
    <t xml:space="preserve">  -The AMT rate for individuals is 7%</t>
  </si>
  <si>
    <t>older</t>
  </si>
  <si>
    <t>$107,001-160,000</t>
  </si>
  <si>
    <t>$214,001-320,000</t>
  </si>
  <si>
    <t xml:space="preserve">  -The Mental Health Services Tax Rate is 1% for taxable</t>
  </si>
  <si>
    <t>$160,001-214,000</t>
  </si>
  <si>
    <t>$320,001-428,000</t>
  </si>
  <si>
    <t xml:space="preserve">    income in excess of $1,000,000.</t>
  </si>
  <si>
    <t>Deductibility of Long-Term Care Premiums on Qualified Policies</t>
  </si>
  <si>
    <t>Above $214,000</t>
  </si>
  <si>
    <t>Above 428,000</t>
  </si>
  <si>
    <t>Attained age before close of tax year</t>
  </si>
  <si>
    <t>Amount of LTC premiums that qualify</t>
  </si>
  <si>
    <t>as medical expenses in 2011</t>
  </si>
  <si>
    <t>40 or less</t>
  </si>
  <si>
    <t>2013 California Payroll Tax Rates</t>
  </si>
  <si>
    <t>41 to 50</t>
  </si>
  <si>
    <t>Payroll Tax</t>
  </si>
  <si>
    <t>Tax Amount</t>
  </si>
  <si>
    <t>51 to 60</t>
  </si>
  <si>
    <t>Unemployment Insurance (UI)</t>
  </si>
  <si>
    <t>Varies</t>
  </si>
  <si>
    <t>First $7,000 of wages per employee per calendar year</t>
  </si>
  <si>
    <t xml:space="preserve">61 to 70 </t>
  </si>
  <si>
    <t>Over 70</t>
  </si>
  <si>
    <t>Employment Training Tax (ETT)</t>
  </si>
  <si>
    <t>Medicare Premiums &amp; Deductibles</t>
  </si>
  <si>
    <t>State Disability Insurance (SDI)</t>
  </si>
  <si>
    <t>First $95,585 of wages per employee per calendar year</t>
  </si>
  <si>
    <t>Part B premium</t>
  </si>
  <si>
    <t>Part B deductible</t>
  </si>
  <si>
    <t>Personal Income Tax (PIT)</t>
  </si>
  <si>
    <t>Withheld amount based on Form W-4 or DE 4</t>
  </si>
  <si>
    <t>Part A (inpatient services) deductible for first 60 days</t>
  </si>
  <si>
    <t>of hospitalization</t>
  </si>
  <si>
    <t>Part A deductible for days 61-90 of hospitalization</t>
  </si>
  <si>
    <t>289/day</t>
  </si>
  <si>
    <t>Part A deductible for more than 90 days of hospitalization</t>
  </si>
  <si>
    <t>578/day</t>
  </si>
  <si>
    <t>Hours</t>
  </si>
  <si>
    <t>Self-Employed Income</t>
  </si>
  <si>
    <t>401k Distributions</t>
  </si>
  <si>
    <t>Interest Earned</t>
  </si>
  <si>
    <t>Other (State Refunds)</t>
  </si>
  <si>
    <t>Upfront Cost</t>
  </si>
  <si>
    <t>Cost</t>
  </si>
  <si>
    <t>Sales tax</t>
  </si>
  <si>
    <t>Property Tax</t>
  </si>
  <si>
    <t>Shipping</t>
  </si>
  <si>
    <t>Installation</t>
  </si>
  <si>
    <t>Expected Annual Costs</t>
  </si>
  <si>
    <t>Maintenance</t>
  </si>
  <si>
    <t>Parts and Supplies</t>
  </si>
  <si>
    <t>Expected Annual Revenue</t>
  </si>
  <si>
    <t>Est. Revenue</t>
  </si>
  <si>
    <t>Tax Deduction</t>
  </si>
  <si>
    <t>Deductible Amount</t>
  </si>
  <si>
    <t>Additonal Employee Analysis</t>
  </si>
  <si>
    <t>Compensation</t>
  </si>
  <si>
    <t>Notes:</t>
  </si>
  <si>
    <t>Scenario 1</t>
  </si>
  <si>
    <t>Scenario 2</t>
  </si>
  <si>
    <t>In scenario 1, the company hires an additional employee.</t>
  </si>
  <si>
    <t>Employee 1</t>
  </si>
  <si>
    <t>Employee 2</t>
  </si>
  <si>
    <t>Employee</t>
  </si>
  <si>
    <t>In scenario 2, the company increases hours/overtime of one employee.</t>
  </si>
  <si>
    <t>Wage per Hour</t>
  </si>
  <si>
    <t xml:space="preserve">Instructions: </t>
  </si>
  <si>
    <t>OT Hours</t>
  </si>
  <si>
    <t>Fill in the applicable boxes in blue on the left.</t>
  </si>
  <si>
    <t>OT Wage per Hr.</t>
  </si>
  <si>
    <t>Results are display below.</t>
  </si>
  <si>
    <t>Salary</t>
  </si>
  <si>
    <t>Additional Details are below the Results</t>
  </si>
  <si>
    <t>Other Compens.</t>
  </si>
  <si>
    <t>Other Employment Costs</t>
  </si>
  <si>
    <t>Worker Comp.</t>
  </si>
  <si>
    <t>Standard Risk</t>
  </si>
  <si>
    <t>Amount</t>
  </si>
  <si>
    <t>Increase Savings to 401(k)/403(b)/457/IRAs  (Qualify Plans)</t>
  </si>
  <si>
    <t>Retirement Planning</t>
  </si>
  <si>
    <t>Protect Family/Income/Asset (Review current Life Insurance policy)</t>
  </si>
  <si>
    <t>College Planning/Savings for children</t>
  </si>
  <si>
    <t>Set up Will/Trust, create Power of Attorney</t>
  </si>
  <si>
    <t xml:space="preserve">Take advantage of tax-free savings- Some employer will match 3%-6%. Lower tax bracket, creating one's own safety net. </t>
  </si>
  <si>
    <t>Funds allocated to 401k/qualify plans reduce taxable income, savings of 25%-30%. Update w4 tax withholdings to adjust for lower tax liability</t>
  </si>
  <si>
    <t>5 
Increase contribution up to $17,500 from $6700/each- Savings of $5980/max</t>
  </si>
  <si>
    <t>Pay more taxes, Less money saved for Retirement</t>
  </si>
  <si>
    <t>Cut Discretionary Expenses</t>
  </si>
  <si>
    <t>Increase annual cash flow between $1200 and $1500 by cutting just 2 or 3 expense items. Maintaining workable budget helps make this strategy a top priority.</t>
  </si>
  <si>
    <t xml:space="preserve">Determine what's "Necessity" and what's not. Accept the reality that you spend MORE than you earn. Either work more or spend less. </t>
  </si>
  <si>
    <t>4 
Follow TF DailyPlanner-"Why We're Broke"</t>
  </si>
  <si>
    <t>Live paycheck to paycheck, wasteful spending. The more you spend your "extra" money the less you have in savings and emergency funds.</t>
  </si>
  <si>
    <t>Start New Business</t>
  </si>
  <si>
    <t xml:space="preserve">Fulfilliing your dream. More control of your destiny. Greater potential for financial success. </t>
  </si>
  <si>
    <t>Greater time commitment and resources required. 9 out 10 business fail within 5 years. The more you confront and resolve risks and uncertainties, the greater chances for success.</t>
  </si>
  <si>
    <t>3                                                                      Start with a Business Plan, we'll walk you through every step of the way.</t>
  </si>
  <si>
    <t>Find your career path and not just a job.  Have your career provided experience and learning to fuel your future? Your business is your legacy.</t>
  </si>
  <si>
    <t>Adjust Tax Withholdings</t>
  </si>
  <si>
    <t>Increases annual cash flow by $1500-$3000, larger paychecks.  Use funds to pay for necessary expenses.  Down payment for large purchases.</t>
  </si>
  <si>
    <t>Claim 3-4 withholdings will increase about $150- $300 for each paycheck. Tax withholdings will be lower, lower tax refunds.  Access more of your own money in the present time.</t>
  </si>
  <si>
    <t>4                                                                 Follow TF Tax Planning Worksheet</t>
  </si>
  <si>
    <t xml:space="preserve">Give Gov. interest free loans.  Large refunds may result in undisciplined and wasteful spending. </t>
  </si>
  <si>
    <t>Raise Insurance (Car) Deductibles</t>
  </si>
  <si>
    <t>Increases annual cash flow ($200-$300)</t>
  </si>
  <si>
    <t>Acceptance of additional risk; Some Autobody will pay for deductible</t>
  </si>
  <si>
    <t>5
Double-check your insurance coverage and policy. Our advisors can offer ubiased and personalized analysis.  (TTT)</t>
  </si>
  <si>
    <t>Continue to overpay for insurance; Review coverage/overlaps</t>
  </si>
  <si>
    <t>Cheap and affordable Term Policy costs $50-$80/month for $300k-$500K benefit. Consider Disability Insurance due to high income earning power.</t>
  </si>
  <si>
    <t xml:space="preserve">Realization of Life's Uncertainties; Necessary Expense/Peace of Mind. Your ability to work is your biggest asset to protect. </t>
  </si>
  <si>
    <t xml:space="preserve">5
Quotes available upon request. (TTT) Check with your hospital/association for group plan. </t>
  </si>
  <si>
    <t>Prioritize degree of importance, Cars/House are protected but not family?</t>
  </si>
  <si>
    <t>Husband/wife acquire part-time job</t>
  </si>
  <si>
    <t xml:space="preserve">Increase overall household income. </t>
  </si>
  <si>
    <t>Greater commitment to work decreases family time. The reality of accepting second job is when current income is insufficient or over spending.  A dollar saved is equal to less hours worked.</t>
  </si>
  <si>
    <t>3                                                                                Greater analysis of overall financial planning and budget management. (TTT)</t>
  </si>
  <si>
    <t xml:space="preserve">The cycle of living paycheck to paycheck. Income might not keep up with living expenses and necessary items.  </t>
  </si>
  <si>
    <t>401K/403B/IRA Rollover</t>
  </si>
  <si>
    <t>Puts control of your finances in your hands Active Money Mngment/Principal Protection</t>
  </si>
  <si>
    <t>Closure, cut tie to previous employer; Contact HR/Paperwork is minimal</t>
  </si>
  <si>
    <t>5
IRA rollover/no taxes or penalties</t>
  </si>
  <si>
    <t>Subject to prev. employer's rule/control; Unable to adjust to change goals/risk/inv.</t>
  </si>
  <si>
    <t>Pay off credit cards/paydown mortgage/car debts/Student loans</t>
  </si>
  <si>
    <t>Helps avoid paying 20% interest- live within your means, focus on paying yourself first</t>
  </si>
  <si>
    <t>Increase payments from Minimum to $100-$150 extra a month</t>
  </si>
  <si>
    <t>3
Set up automatic payment/monthly. Ach or direct deposit are easy to set.</t>
  </si>
  <si>
    <t>Wasting 15%-20% paid on interest each year- up to $200 every $1000 paid</t>
  </si>
  <si>
    <t>Review 401(k)/403(b) Investment options</t>
  </si>
  <si>
    <t>Protects from downside of Market, Allocates assets to match risk level/goals</t>
  </si>
  <si>
    <t>Confront financial uncertainties; Make changes reflect goals/risks</t>
  </si>
  <si>
    <t>5
Let's go over you financial and investment goals, your future deserve more respect.</t>
  </si>
  <si>
    <t>See account lose 10%-20% annually, returns lower than inflation rates. Can delay retirement, work longer and Social Security might not be enough.</t>
  </si>
  <si>
    <t>Establish emergency fund</t>
  </si>
  <si>
    <t>Prepares for unexpected life events</t>
  </si>
  <si>
    <t>Use Tax Refund, put into saving acct. Equiv of 3-5 month salary</t>
  </si>
  <si>
    <t>5 
Eliminate unneccesary items</t>
  </si>
  <si>
    <t>Lose job/home-unable to pay bills; Unexpected bills/expenses- rely on Ccards</t>
  </si>
  <si>
    <t>Be Organized Keep bus. Records/Employee expenses</t>
  </si>
  <si>
    <t>Simplifies life, helps prepare for Audits, Takes advantage of all deductions</t>
  </si>
  <si>
    <t>Create speadsheet for all Bus.; Activities and Living Expenses.</t>
  </si>
  <si>
    <t>5 
Follow Bucket Savings Concept</t>
  </si>
  <si>
    <t>Perpetuate bad habits/ Lose chance to take adv. of deductions/credits</t>
  </si>
  <si>
    <t>Going back to school/get certified Business development/marketing classes</t>
  </si>
  <si>
    <t xml:space="preserve">Taking your future into your own hands. Making yourself more marketable and prepared for career path. Education tax credit available for qualified students. </t>
  </si>
  <si>
    <t xml:space="preserve">Balance family, current job and new training or education with time constraints and limited financial resources. One step backward to lead to greater steps forward. </t>
  </si>
  <si>
    <t xml:space="preserve">3                                                                   Check out local colleges, in-class room or onlline.  </t>
  </si>
  <si>
    <t xml:space="preserve">Applicable skills and ability will become obsolete. Cost of higher education continue to increase. </t>
  </si>
  <si>
    <t>Loan Modification on Second Loan</t>
  </si>
  <si>
    <t>Locks in long-term rates, reduces total debt, Possibly get rid of 2nd, consolidate into one</t>
  </si>
  <si>
    <t xml:space="preserve">Contacting Loan Negotiator/Lender to see what programs are available for taxpayer with your similar status.  Our in-house attorney can also offer alternative options. </t>
  </si>
  <si>
    <t xml:space="preserve">5 
We have documentations, application, hard ship letters to help. </t>
  </si>
  <si>
    <t>Hard-earned money depleted, drain your savings, longer you wait harder bank to aprv.</t>
  </si>
  <si>
    <t>Husband and Wife need to sit down one day and get it DONE</t>
  </si>
  <si>
    <t>4 
Talk to Anh Nguyen- Estate Attorney</t>
  </si>
  <si>
    <t>Leaving family matters at the mercy of the court/costly legal process</t>
  </si>
  <si>
    <t>Takes advantage of tax-free/deferral 529 plan or Coverdell savings</t>
  </si>
  <si>
    <t>Set high expectation for them/allow them to see higher ed. is viable option</t>
  </si>
  <si>
    <t>4 
Set up automatic transfer/$50 month</t>
  </si>
  <si>
    <t>Take advantage of Tax Savings strategies; Use child's SSN, consider claiming or not</t>
  </si>
  <si>
    <t>Review risk levels, investment goals; Increase savings, take adv tax-free</t>
  </si>
  <si>
    <t># 
I can help prepare a free Retirement Analysis</t>
  </si>
  <si>
    <t>Once retirement creeps up, might be left unprepared, adj. retirement goal/time/expense</t>
  </si>
  <si>
    <t xml:space="preserve">Roth </t>
  </si>
  <si>
    <t>Other Sources of Income</t>
  </si>
  <si>
    <t>Average Work Hours Per Year</t>
  </si>
  <si>
    <t>Tax Savings Calculator</t>
  </si>
  <si>
    <t>Contribution Scenario Summary</t>
  </si>
  <si>
    <t>Business Investment in Equipment</t>
  </si>
  <si>
    <t>Contributed</t>
  </si>
  <si>
    <t>2014 Tax Rate Schedule</t>
  </si>
  <si>
    <t>American Opportunity Tax Credit/Hope</t>
  </si>
  <si>
    <t>$2,500 credit</t>
  </si>
  <si>
    <t>$160,000 joint
$80,000
all others</t>
  </si>
  <si>
    <t>Add $1,550</t>
  </si>
  <si>
    <t>Lifetime learning credit</t>
  </si>
  <si>
    <t>Tax Rates on Long-Term Capital Gains and Qualified Dividends</t>
  </si>
  <si>
    <t>Savings bond
interest tax-free if used
for education</t>
  </si>
  <si>
    <t>Deduction - limited to amount of qualified expenses</t>
  </si>
  <si>
    <t>If taxable income falls below the 25% tax bracket</t>
  </si>
  <si>
    <t>If taxable income falls at or above the 25% tax bracket but below the new 39.6%</t>
  </si>
  <si>
    <t>$2,000 maximum contribution; not deductible</t>
  </si>
  <si>
    <t>$190,000 joint
$95,000
all others</t>
  </si>
  <si>
    <t>If income falls in the 39.6% tax bracket</t>
  </si>
  <si>
    <t>3.8% Tax on Lesser of Net Investment Income or Excess of MAGI Over</t>
  </si>
  <si>
    <t>Married, filing jointly</t>
  </si>
  <si>
    <t xml:space="preserve">January 15 – 4th installment of the previous year’s estimated taxes due </t>
  </si>
  <si>
    <t>Exemption Amounts for Alternative Minimum Tax</t>
  </si>
  <si>
    <t>Married, filing jointly or surviving spouses</t>
  </si>
  <si>
    <t>September 15 – 3rd installment of estimated taxes due</t>
  </si>
  <si>
    <t>28% tax rate applies to income over:</t>
  </si>
  <si>
    <t>All others</t>
  </si>
  <si>
    <t>Exemption amounts phase out at:</t>
  </si>
  <si>
    <t>Married, filing separately and estates and trusts</t>
  </si>
  <si>
    <t>SS tax paid on income up to $117,700</t>
  </si>
  <si>
    <t>$96,000 - $116,000 joint</t>
  </si>
  <si>
    <t>$60,000 - $70,000 single, HOH</t>
  </si>
  <si>
    <t>$181,000 - $191,000 joint</t>
  </si>
  <si>
    <t>$11,000 - $129,000 single &amp; HOH</t>
  </si>
  <si>
    <t>Client Strategies</t>
  </si>
  <si>
    <t>Strategy 1</t>
  </si>
  <si>
    <t>Strategy 2</t>
  </si>
  <si>
    <t>Strategy 3</t>
  </si>
  <si>
    <t>Strategy 4</t>
  </si>
  <si>
    <t>Strategy 5</t>
  </si>
  <si>
    <t>For Businesses</t>
  </si>
  <si>
    <t>For Elders</t>
  </si>
  <si>
    <t>Educator / Teacher</t>
  </si>
  <si>
    <t>Profession</t>
  </si>
  <si>
    <t>Worksheet</t>
  </si>
  <si>
    <t>Professional Fees and Dues:
Dues paid to professional societies related to your educational profession are deductible. These could include professional organizations, business leagues, trade associations, chambers of commerce, boards of trade and civic organizations. However, dues paid for memberships in clubs organized for business, pleasure, recreation or other social purpose are not deductible. These could include country clubs, golf and athletic clubs, airline clubs, hotel clubs and luncheon clubs.
Deductions are allowed for payments made to a union as a condition of initial or continued membership. Such payments include regular dues, but not those that go toward defraying expenses of a personal nature. The portion of union dues that goes into a strike fund is deductible, however.
Continuing Education:
Educational expenses are deductible under either two conditions: (1) your employer requires the education in order for you to keep your job or rate of pay; or (2) the education maintains or improves your skills in the education profession. The cost of courses that are taken to meet the minimum requirements of a job or that qualify you for a new trade or business are not deductible. NOTE: Education undertaken to qualify a classroom teacher as a school administrator or guidance counselor generally meets the criteria for educational expense deductions.
Communication Expenses:
The basic local telephone service costs of the first telephone line provided in your residence are not deductible. However, toll calls from that line are deductible if the calls are business related. The costs of a second line (basic service and toll calls) in your home are also deductible if that line is used exclusively for business.
Auto Travel:
Your auto expenses are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by the following: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Classroom Supplies:
Generally to be deductible, items must be ordinary and necessary to your profession as an educator and not reimbursable by your employer. Record separately from other supplies items costing more than $100 and having a useful life of more than one year. These items must be recovered differently on your tax return than other recurring, everyday business expenses like photocopies or books.
Miscellaneous Expenses:
Expenses of looking for new employment in the same line of work in which you are already working are deductible – you do not have to actually obtain a new job in order to deduct the expenses. Out-of-town, job-seeking expenses are deductible only if the primary purpose of the trip is job seeking, not pursuing personal activities.</t>
  </si>
  <si>
    <t>Firefighters</t>
  </si>
  <si>
    <t>Professional Fees and Dues:
Dues paid to professional societies related to your occupation as a firefighter are deductible. However, the costs of initial admission fees paid for membership in certain organizations or social clubs are considered capital expenses.
Deductions are allowed for payments made to a union as a condition of initial or continued membership. Such payments include regular dues, but not those that go toward defraying expenses of a personal nature. However, the portion of union dues that goes into a strike fund is deductible.
Uniforms and Upkeep Expenses:
Generally, the costs of your firefighter uniforms are fully deductible. IRS rules specify that work clothing costs and the cost of maintenance are deductible if: (1) the uniforms are required by your employer (if you’re an employee); and (2) the clothes are not adaptable to ordinary street wear. Normally, the employer’s emblem attached to the clothing indicates it is not for street wear. The cost of protective clothing (e.g. safety shoes or goggles) is also deductible.
Telephone Expenses:
The basic local telephone service costs of the first telephone line in your residence are not deductible. However, toll calls from that line are deductible if the calls are business-related. The costs (basic fee and toll calls) of a second line in your home are also deductible if the line is used exclusively for business.
Continuing Education:
Educational expenses are deductible under either of two conditions: (1) your employer requires the education in order for you to keep your job or rate of pay; or (2) the education maintains or improves skills as a firefighter. Costs of courses that are taken to meet the minimum requirements of a job, or that qualify you for a new trade or business, are NOT deductible.
Miscellaneous:
House dues and meal expenses may be deductible. Firefighters are often required to eat their meals at the station house. One court case (Sibla) said that the costs of such meals are nondeductible unless the firefighters: (1) are required to make payments to a common mess fund as a condition of employment, and (2) must pay whether or not they are at the station house to eat the meals. Contact this office for further details on this deduction.
Expenses of looking for new employment in your present line of work are deductible – you do not have to actually obtain a new job in order to deduct the expenses. Out-of-town job-seeking expenses are deductible only if the primary purpose of the trip is job seeking, not pursuing personal activities.
Equipment &amp; Repairs:
Generally, to be deductible, items must be ordinary and necessary to your job as a firefighter and not reimbursable by your employer. Record separately from other supplies the costs of business assets that are expected to last longer than one year and cost more than $100. Normally, the costs of such assets are recovered differently on your tax return than are other recurring, everyday business expenses such as flashlights, batteries and other supplies.
Auto Travel:
Your auto expenses are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and of any reimbursement you received for your expenses.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t>
  </si>
  <si>
    <t>Peace Officers / Law Enforcement</t>
  </si>
  <si>
    <t>Professional Fees and Dues:
Dues paid to professional societies related to your occupation are deductible. However, the costs of initial admission fees paid for membership in certain organizations or social clubs are considered capital expenses.
Deductions are allowed for payments made to a union as a condition of initial or continued membership. Such payments include regular dues, but not those that go toward defraying expenses of a personal nature. However, the portion of union dues that goes into a strike fund is deductible.
Uniforms and Upkeep Expenses:
Generally, the costs of your uniforms are fully deductible. IRS rules specify that work clothing costs and the cost of its maintenance are deductible if: (1) the uniforms are required by your employer (if you’re an employee); and (2) the clothes are not adaptable to ordinary street wear. Normally, the employer’s emblem attached to the clothing indicates it is not for street wear. The cost of protective clothing (e.g., safety shoes or goggles) is also deductible.
Auto Travel:
Your auto expense is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Out-of-Town Travel:
Expenses accrued when traveling away from “home” overnight on job related and continuing-education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Equipment &amp; Repairs:
Generally, to be deductible, items must be ordinary and necessary to your job as a peace officer and not reimbursable by your employer. Record separately from other supplies the cost of business assets that are expected to last longer than one year and cost more than $100. Normally, the cost of such assets are recovered differently on your tax return than are other recurring, everyday business expenses such as flashlights, batteries and other supplies.
Communication Expenses:
The basic local telephone service costs of the first telephone line provided in your residence are not deductible. However, toll calls from that line are deductible if the calls are business-related. The costs (basic fee and toll calls) of a second line in your home are also deductible if the line is used exclusively for business.
Continuing Education:
Educational expenses are deductible under either of two conditions: (1) your employer requires the education in order for you to keep your job or rate of pay; or (2) the education maintains or improves your skills as a peace officer. Costs of courses that are taken to meet the minimum requirements of a job, or that qualify you for a new trade or business, are NOT deductible.
Miscellaneous Expenses:
Generally, meals consumed during hours of duty by peace officers are nondeductible.
Expenses of looking for new employment in your present line of work are deductible – you do not have to actually obtain a new job in order to deduct the expenses. Out-of-town, job-seeking expenses are deductible only if the primary purpose of the trip is job seeking, not pursuing personal activities.</t>
  </si>
  <si>
    <t>Business Professionals</t>
  </si>
  <si>
    <t>Professional Fees and Dues:
Dues paid to professional societies related to your profession are deductible. However, the cost of initial admission fees paid for membership in certain organizations or social clubs are considered capital expenses.
Continuing Education:
Educational expenses are deductible under either of two conditions: (1) your employer requires the education in order for you to keep your job or rate of pay; or (2) the education maintains or improves your skills in your profession. The costs of courses that are taken to meet the minimum
requirements of a job, or that qualify you for a new trade or business, are NOT deductible.
Communication Expenses:
The basic local telephone service costs of the first telephone line provided in your residence are not deductible. However, toll calls from that line are deductible if the calls are business- related. The costs of a second line (basic service and toll calls) in your home are also deductible if that line is used exclusively for business.
Auto Travel:
Your auto expenses are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Supplies and Expenses:
Generally, to be deductible, items must be ordinary and necessary costs in your profession and not reimbursable by your employer.
Equipment Purchases:
Record separately from other supplies the costs of business assets that are expected to last longer than one year and cost more than $100. Normally, the costs of such assets are recovered differently on your tax return than are other recurring, everyday business expenses such as business cards or office supplies.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Miscellaneous Expenses:
Expenses of looking for new employment in your present line of work are deductible – you do not have to actually obtain a new job in order to deduct the expenses. Out-of-town, job-seeking expenses are deductible only if the primary purpose of the trip is job seeking, not pursuing personal activities.</t>
  </si>
  <si>
    <t>Medical Professionals</t>
  </si>
  <si>
    <t>Supplies &amp; Expenses:
Generally, to be deductible, items must be ordinary and necessary to your medical profession and not reimbursable by your employer. Record separately from other supplies the cost of business assets that are expected to last longer than one year and cost more than $100. Normally, the cost of such assets are recovered differently on your tax return than are other recurring, everyday business expenses such as business cards or medical supplies.
Other Expenses:
Expenses of looking for new employment in your present line of work are deductible – you do not have to actually obtain a new job in order to deduct the expenses. Out-of-town, job-seeking expenses are deductible only if the primary purpose of the trip is job seeking, not pursuing personal activities.
Communication Expenses:
The basic local telephone service costs of the first telephone line provided in your residence are not deductible. However, toll calls from that line are deductible if the calls are business-related. The costs (basic fee and toll calls) of a second line in your home are also deductible if the line is used exclusively for business.
Uniforms and Upkeep Expenses:
If you are required to wear a uniform in your medical profession, the cost and upkeep may be deductible. IRS rules specify that work clothing cost and the cost of its maintenance are deductible if: (1) the uniforms are required by your employer (if you’re an employee); and (2) the clothes are not adaptable to ordinary street wear. Normally, the employer’s emblem attached to the clothing indicates it is not for street wear. The cost of protective clothing (e.g., safety shoes or goggles) is also deductible.
Continuing Education:
Educational expenses are deductible under either of two conditions: (1) your employer requires the education in order for you to keep your job or rate of pay; or (2) The education maintains or improves skills as a medical professional. Costs of courses that are taken to meet the minimum requirements of a job, or that qualify you for a new trade or business, are NOT deductible.
Auto Travel:
Your auto expenses are based on the number of qualified business miles you drive. Expenses for travel between work locations or daily transportation expenses between your residence and temporary work sites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Out-of-Town Travel:
Expenses accrued when traveling away from “home” overnight on job-related and continuing-education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Professional Fees and Dues:
Dues paid to professional societies related to your medical profession are deductible. However, the cost of initial admission fees paid for membership in certain organizations or social clubs are considered capital expenses.
Deductions are allowed for payments made to a union as a condition of initial or continued membership. Such payments include regular dues but not those which go toward defraying expenses of a personal nature. However, the portion of union dues that goes into a strike fund is deductible.</t>
  </si>
  <si>
    <t>Real Estate Agents</t>
  </si>
  <si>
    <t>Auto Travel:
Your auto expense is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Professional Fees and Dues:
Dues paid to professional societies related to your profession are deductible. However, the costs of initial admission fees paid for membership in certain organizations or social clubs are considered capital expenses.
Telephone Expenses:
The basic local telephone service costs of the first telephone line provided in your residence are not deductible. However, toll calls from that line are deductible if the calls are business- related. The costs (basic fee and toll calls) of a second line in your home are also deductible if the line is used exclusively for business.
Continuing Education:
Educational expenses are deductible under either of two conditions: (1) your employer requires the education in order for you to keep your job or rate of pay; or (2) the education maintains or improves skills in your profession. Costs of courses that are taken to meet the minimum requirements of a job, or that qualify you for a new trade or business, are NOT deductible.
Equipment Purchases:
Record separately from other supplies the costs of business assets that are expected to last longer than one year and cost more than $100. Normally, the costs of such assets are recovered differently on your tax return than are other recurring, everyday business expenses like business cards, office supplies etc.
Supplies &amp; Expenses:
Generally, to be deductible, items must be ordinary and necessary to your real estate profession and not reimbursable by your employer.</t>
  </si>
  <si>
    <t>Sales Representatives</t>
  </si>
  <si>
    <t>Auto Travel:
Your auto expense is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Out-of-Town Travel:
Expenses accrued when traveling away from “home” overnight on job 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diary. You must keep track of the full amount of meal and entertainment expenses even though only a portion of the amount may be deductible.
Professional Fees &amp; Dues:
Dues paid to professional societies related to your profession are deductible. However, the costs of initial admission fees paid for membership in certain organizations or social clubs are considered capital expenses.
Continuing Education:
Educational expenses are deductible under either of two conditions: (1) your employer requires the education in order for you to keep your job or rate of pay; or (2) the education maintains or improves skills as a sales representative. Costs of courses that are taken to meet the minimum requirements of a job, or that qualify you for a new trade or business, are NOT deductible.
Equipment Purchases:
Record separately from other supplies the costs of business assets that are expected to last longer than one year and cost more than $100. Normally, the costs of such assets are reported differently on your tax return than are other recurring, everyday business expenses such as business cards or office supplies.
Telephone Expenses:
The basic local telephone service costs of the first telephone line provided in your residence are not deductible. However, toll calls from that line are deductible if the calls are business- related. The costs (basic fee and toll calls) of a second line in your home are also deductible, if the line is used exclusively for business.
Supplies &amp; Expenses:
Generally, to be deductible, items must be ordinary and necessary to your business profession and not reimbursable by your employer.
Miscellaneous Expenses:
Expenses of looking for new employment in your present line of work are deductible – you do not have to actually obtain a new job in order to deduct the expenses. Out-of-town job-seeking expenses are deductible only if the primary purpose of the trip is job seeking, not pursuing personal activities.</t>
  </si>
  <si>
    <t>Clergy</t>
  </si>
  <si>
    <t>Parsonage Allowance:
Many members of the clergy are paid a cash “housing allowance,” which they use to pay the expenses related to their homes (e.g. interest, real property taxes, utilities, etc.). Alternatively, some may live in a parsonage owned by the church. Neither a cash allowance (to the extent it is used to pay for home expenses) nor the estimated rental value of the parsonage is included in income for the purpose of computing your income tax. However, those amounts ARE INCLUDED in your income for the purpose of computing your self-employment (Social Security) tax, if any. Use this section to record your home expenses and the total annual amount of housing allowance or parsonage value you receive. Because of IRS regulations, it is very important that the governing body of your church designate the portion of your salary that is your housing allowance. NOTE: If you have made an election for exemption from self-employment taxes, other rules may apply. In such case, consult with your tax advisor.
Communication Expenses:
Toll calls made from your home related to church business are deductible if the expenses aren’t reimbursable to you. To be assured of a deduction, clearly mark your monthly phone bill to show the business calls. Since there are special rules for cellular telephones and similar items (called “listed property” in the tax law), it is important to track their business and personal use carefully. Such property potentially qualifies for larger current deductions when it’s used more than 50% for business. Keep your bills for the cellular phone and, again, mark business calls.
Auto Travel:
Your auto expense is based on the number of qualified business miles you drive. Expenses for travel between business locations or daily transportation expenses between your home and temporary work locations (e.g., from home to a hospital call to an ill parishioner) are deductible; include these trips in figuring business miles. However, expenses for your trips between home and the office each day, or between home and one or more regular places of work, are COMMUTING expenses and aren’t deductible.
Document business miles in a record book as follows: (1) give the date and business purpose of each trip; (2) note the place to which you traveled; (3) record the number of business miles; and (4) record your car’s odometer reading at both the beginning and the end of the year. Keep receipts for all car operating expenses – gas, oil, repairs, insurance, etc. – and any reimbursement you received for your expenses.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your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should keep track of the full amount of meal and entertainment expenses even though only a portion of the amount may be deductible.
Continuing Education:
Educational expenses are deductible under either of two conditions: (1) your employer requires the education in order for you to keep your job or rate of pay; or (2) the education maintains or improves your skills as a member of the clergy. The costs of courses that are taken to meet the minimum requirements of a job, or that qualify you for a new trade or business, are not deductible.
Equipment Purchases:
Equipment purchases such as pagers or telephone answering machines are shown differently on your tax return than are general job-related supplies. Keep documentation for these items separate from everyday expenses so that they may be easily identified when your return is prepared.</t>
  </si>
  <si>
    <t>Daycare Providers</t>
  </si>
  <si>
    <t>Auto Travel:
Your auto expenses are based on the number of qualified business miles you drive. Auto expenses for you as a day care provider could include your transportation:
    to and from a class taken to enhance your day care skills;
    on field trips with those for whom you are providing care;
    for errands related to day care business (e.g. going to the bank to make a deposit of day care receipts);
    to the store to shop for day care supplies; or
    when chauffeuring day care attendees.
Capital Purchases:
Certain purchases for day care use may be so-called “capital items.” These items must be deducted on your tax return using different rules than are used for supplies and expenses. Capital items are those that normally last more than one year and cost more than $100 – typical examples would be cribs, playground equipment etc. Be sure to keep receipts for these items separate from receipts for general supplies.
Supplies and Expenses:
Generally, to be deductible, items must be ordinary and necessary to the operation of your day care business. Record separately from other supplies the costs of business assets that are expected to last longer than one year and cost more than $100. Normally, the costs of such assets are reported differently on your tax return than are other recurring, everyday business expenses like small toys or books. Try to get separate store receipts for the items you use for day care. For example, if you buy food for the day care attendees, don’t combine this purchase with the food purchases for personal use.
Business Use of Home:
Normally, the expenses you incur (other than home mortgage interest, taxes or casualty losses) related to your personal home are not deductible. However, when you regularly use your home for licensed day care, a portion of the cost of your home upkeep can be deductible – the deductible amount depends on both the number of square feet you use for day care AND the amount of time you routinely use various rooms of your home in the day care business.
Your day care records don’t need to detail the specific hours a room in your home is used for business. It’s enough to show that you regularly use a room for day care. For instance, say your home has one bedroom that is regularly used for afternoon naps for day care recipients – about two hours each day. Your day care center is open from 7:00 a.m. to 6:00 p.m. Even though nap time uses only two of the 11 hours your center is open, the bedroom is considered used for business for the entire 11-hour business day.</t>
  </si>
  <si>
    <t>Overnight Drivers</t>
  </si>
  <si>
    <t>Out-of-Town Travel:
Expenses accrued when traveling away from “home” overnight for job related reasons are deductible. Your “home” is generally considered to be the entire city or general area where your principal place of employment is located. Out-of-town expenses include transportation, meals, lodging, tips and miscellaneous items like laundry, valet etc.
Document your away-from-home expenses by noting the date, destination and business purpose of your trip. In addition, keep a detailed record of your expenses – lodging, public transportation, meals etc. Always list meals and lodging separately in your record. Receipts must be retained for each lodging expense. However, if any other business expense is less than $75, a receipt is not necessary if you record all of the information in a timely diary. Keep track of the full amount of meal and entertainment expenses even though only a portion of the amount may be deductible.
Office Expenses:
Use this section to record miscellaneous expenses of supplies and services you are responsible for when you are on the road. For example, you may be required to fax or mail an important document back to your home office; such expenses are deductible if they are not reimbursed by your employer.
Supplies:
Generally, to be deductible, items must be ordinary and necessary to your job. If you are an employee, only amounts not reimbursable by your employer are deductible. Record separately from other supplies items costing more than $100 and having a useful life of more than one year. These items must be reported differently on your tax return than recurring everyday business expenses such as maps.
If you are required to wear a uniform, the cost and upkeep may be deductible. IRS rules specify that expenses for work clothing and its maintenance are deductible if: (1) the uniforms are required by your employer (if you are an employee); and (2) the clothes are not adaptable to ordinary street wear.
Communication Equipment:
Since special rules apply to deductions for cellular telephones and similar items (called “listed property” in the tax rules), it is important to track their business and personal use carefully. Such property potentially qualifies for larger current deductions when they are used more than 50% of the time for business. Keep your bills for cellular phone use and mark all business calls.
Fees &amp; Dues:
Union or other professional dues are deductible. Amounts paid to a union that are meant to go toward defraying your personal expenses are not deductible. However, any portion of the union payments that goes into a strike fund is deductible.
Miscellaneous Expenses:
Use this section to record expenses that don’t easily fit in other categories. For example, if you look for a job in the same line of work, you may deduct the expenses. Such expenses could include mileage to interviews, resume preparation etc.</t>
  </si>
  <si>
    <t>Entertainers</t>
  </si>
  <si>
    <t>Continuing Education:
Educational expenses are deductible under either of two conditions: (1) your employer requires the education in order for you to keep your job or rate of pay; or (2) the education maintains or improves your skills in the entertainment profession. The costs of courses that are taken to meet the minimum requirements of a job, or that qualify you for a new trade or business, are NOT deductible.
Promotional Expenses &amp; Supplies:
Generally, to be deductible, items must be ordinary and necessary to your profession as an entertainer. Record separately from other supplies items costing more than $100 and having a useful life of more than one year. These items must be reported differently on your tax return than other recurring, everyday business expenses.
If you incur expenses while looking for a job in your entertainment field, they may be deductible. You do not actually have to obtain a new job in order to deduct the expenses. Out-of-town job-seeking expenses are deductible only if the main purpose of the trip is to job search, not pursue personal activities.
Telephone Expenses:
The basic local telephone service costs of the first telephone line provided in your home are not deductible. However, toll calls from that line are deductible if the calls are business-related. The costs (basic fee and toll calls) of a second line in your home are also deductible if the line is used exclusively for business.
Auto Travel:
Your auto expenses are based on the number of qualified business miles you drive. Expenses for travel between business locations are deductible; include them as business miles. Expenses for your trips between home and a permanent work location, or between one or more regular places of work, are COMMUTING expenses and are NOT deductible.
Document business miles in a record book by the following: (1) give the date and business purpose of each trip; (2) note the place to which you traveled; (3) record the number of business miles; and (4) record your car’s odometer reading at both the beginning and end of the year. Keep receipts for all car operating expenses – gas, oil, repairs, insurance etc. – and of any reimbursement you received for your expenses.
Out-of-Town Travel:
Unreimbursed expenses accrued when traveling away from “home” overnight on job-related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Equipment Purchases:
Equipment purchases such as musical instruments or telephone answering machines are shown differently on your tax return than are general job-related supplies. Keep documentation for these items separate from everyday expenses so that they may be easily identified when your return is prepared.</t>
  </si>
  <si>
    <t>Waiters / Waitresses</t>
  </si>
  <si>
    <t>Keeping A Good Tip Record:
If you are a waiter or waitress, the IRS requires you to keep a record of your tips. The record needs to include tips you receive from:
    your customers in cash;
    other tipped employees because of a “tip-sharing” arrangement; and
    your customers who pay by credit card.
When you receive a tip but pay part of it to someone else (for example, a bartender), you should note the name of that person in your tip record along with the amount you paid him/her. You should keep your record updated on a day-to-day basis to make sure of its accuracy.
Reporting Tips To Your Employer:
In order to comply with IRS rules, you need to let your employer know the total amount of tips you receive. This reporting should be done in writing within the 10-day period following the end of the month in which you receive the tips (sometimes the due date is extended a day or so if the last day of the 10-day period is on a weekend or legal holiday).
Once you make the report to your employer, he/she adds the amount to your regular wages and uses the total to figure how much income tax, Social Security tax and Medicare tax to withhold from your regular paycheck.
Tips Not Reported To Your Employer:
Special rules apply to tips you received but didn’t, for one reason or another, report to your employer. If such tips total $20 or more in any given month while working for one employer, you will need to figure your own Social Security and Medicare taxes for them. These taxes are computed and paid with your tax return. Keep in mind that the IRS can also charge a penalty for tips that aren’t reported to an employer.
Keeping Tip Records:
According to the rules, your tip records need to clearly establish the tips you received. That’s why a timely, day-to-day record is so important. The form (click on the link) contains all the information you will need and has room for an entire month’s entries. You may make as many copies of the form as you need so that you will have a permanent record of your tips for the entire year.</t>
  </si>
  <si>
    <t>Airline Flight Crew Personnel</t>
  </si>
  <si>
    <t>Professional Fees &amp; Dues:
Dues paid to professional societies related to your occupation are deductible. However, the costs of initial admission fees paid for membership in certain organizations or social clubs are considered capital expenses.
Deductions are allowed for payments made to a union as a condition of initial or continued membership. Such payments include dues, but not those that go toward defraying expenses of a personal nature. However, the portion of union dues that goes into a strike fund is deductible.
Educational expenses are deductible under either of two conditions: (1) your employer requires the education in order for you to keep your job or rate of pay; or (2) the education maintains or improves skills. Costs of courses that are taken to meet the minimum requirements of a job, or that qualify you for a new trade or business, are NOT deductible.
Uniforms &amp; Upkeep Expenses:
Generally, the costs of your uniforms are fully deductible. IRS rules specify that work clothing cost and the cost of maintenance are deductible if: (1) the uniforms are required by your employer (if you’re an employee); and (2) the clothes are not adaptable to ordinary street wear. Normally, the employer’s emblem attached to the clothing indicates it is not for street wear.
Auto Travel:
Your auto expenses are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Out-of-Town Travel:
Expenses accrued when traveling away from “home” overnight on job-related or continuing-education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
Telephone Expenses:
The basic local telephone service costs of the first telephone line provided in your residence are not deductible. However, toll calls from that line are deductible if the calls are business-related. The costs (basic fee and toll calls) of a second line in your home are also deductible if the line is used exclusively for business.
Equipment, Supplies &amp; Repair:
Generally, to be deductible, items must be ordinary and necessary to your job as airline flight crew personnel and not reimbursable by your employer. Record separately from other supplies, the costs of business assets that are expected to last longer than one year and cost more than $100. Normally, the costs of such assets are recovered differently on your tax return than are other recurring, everyday business expenses such as flashlights, batteries and other supplies.
Miscellaneous Expenses:
Expenses of looking for new employment in your present line of work are deductible – you do not have to actually obtain a new job in order to deduct the expenses. Out-of-town job-seeking expenses are deductible only if the primary purpose of the trip is job seeking, not pursuing personal activities.</t>
  </si>
  <si>
    <t>Telecommuting Employees</t>
  </si>
  <si>
    <t>Equipment Purchases:
Record separately from other supplies the costs of business assets that are expected to last longer than one year and cost more than $100. Normally, the costs of such assets are recovered differently on your tax return than are other recurring, everyday business expenses like business cards, office supplies etc.
Telephone Expenses:
The basic local telephone service costs of the first telephone line provided in your residence are not deductible. However, toll calls from that line are deductible if the calls are business-related. The costs (basic fee and toll calls) of a second line in your home are also deductible if the line is used exclusively for business.
Professional Fees &amp; Dues:
Dues paid to professional societies related to your profession are deductible. However, the cost of initial admission fees paid for membership in certain organizations or social clubs are considered capital expenses.
Supplies &amp; Expenses:
Generally, to be deductible, items must be ordinary and necessary costs in your profession and not reimbursable by your employer.
Continuing Education:
Educational expenses can now be used for a variety of deductions and under certain circumstances qualify for tax credits. Care must be exercised in keeping the various expenses separated by type, since not all expenses are allowed for certain deductions and credits.
Auto Travel:
Your auto expense is based on the number of qualified business miles you drive. If you qualify for the home office deduction, your home becomes your primary business location, and you will not have any nondeductible commuting travel. Therefore, generally all of your business travel from home to other business locations and meetings will be deductible.
Document business miles in a record book as follows: (1) give the date and business purpose of each trip; (2) note the place to which you traveled; (3) record the number of business miles; and (4) record your car’s odometer reading at both the beginning and end of the tax year. Keep receipts for all car operating expenses – gas, oil, repairs, insurance etc. – and of any reimbursement you received for your expenses.
Home Office Deduction:
A home office that is part of a residence is deductible only if used regularly and exclusively as a principal place of business, or as a place to meet or deal with customers or clients in the ordinary course of business. Generally, telecommuting employees would meet the “principal place of business” test, i.e., the location where you spend the majority of your time performing your work activities. Additionally, telecommuting employees must meet the “convenience of the employer” test. That test is met if your employer asks you to work out of your home.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Document away-from-home expenses by noting the date, destination and business purpose of your trip. Record business miles if you drove to the out-of-town location. In addition, keep a detailed record of your expenses – lodging, public transportation, meals etc. Always list meals and lodging separately in your records. Receipts must be retained for each lodging expense. However, if any other business expense is less than $75, a receipt is not necessary if you record all of the information in a timely diary. You must keep track of the full amount of meal and entertainment expenses, even though only a portion of the amount may be deductible.</t>
  </si>
  <si>
    <t>Schedule A- Itemized Deductions</t>
  </si>
  <si>
    <t>Schedule C- Businesses</t>
  </si>
  <si>
    <t xml:space="preserve">Professional Fees and Dues:
Dues paid to professional societies related to your profession are deductible. These could include professional organizations, business leagues, trade associations, chambers of commerce, boards of trade and civic organizations. However, dues paid for memberships in clubs organized for business, pleasure, recreation or other social purpose are not deductible. These could include country clubs, golf and athletic clubs, airline clubs, hotel clubs and luncheon clubs.
Promotional Expenses &amp; Supplies:
Generally, to be deductible, items must be ordinary and necessary to your profession as an entertainer. Record separately from other supplies items costing more than $100 and having a useful life of more than one year. These items must be reported differently on your tax return than other recurring, everyday business expenses.
Supplies and Expenses:
Generally, to be deductible, items must be ordinary and necessary costs in your profession.
Equipment Purchases:
Record separately from other supplies the costs of business assets that are expected to last longer than one year and cost more than $100. Normally, the costs of such assets are recovered differently on your tax return than are other recurring, everyday business expenses such as business cards or office supplies.
Continuing Education:
Educational expenses are deductible under either two conditions: (1) your employer requires the education in order for you to keep your job or rate of pay; or (2) the education maintains or improves your skills in the profession. The cost of courses that are taken to meet the minimum requirements of a job or that qualify you for a new trade or business are not deductible. 
Communication Expenses:
The basic local telephone service costs of the first telephone line provided in your residence are not deductible. However, toll calls from that line are deductible if the calls are business related. The costs of a second line (basic service and toll calls) in your home are also deductible if that line is used exclusively for business.
Auto Travel:
Your auto expenses are based on the number of qualified business miles you drive. Expenses for travel between business locations or daily transportation expenses between your residence and temporary work locations are deductible; include them as business miles. Expenses for your trips between home and work each day or between home and one or more regular places of work are COMMUTING expenses and are NOT deductible.
Out-of-Town Travel:
Expenses accrued when traveling away from “home” overnight on job-related and continuing education trips are deductible. Your “home” is generally considered to be the entire city or general area where your principal place of employment is located. Out-of-town expenses include transportation, meals, lodging, tips and miscellaneous items like laundry, valet, etc.
Telephone Expenses:
The basic local telephone service costs of the first telephone line provided in your home are not deductible. However, toll calls from that line are deductible if the calls are business-related. The costs (basic fee and toll calls) of a second line in your home are also deductible if the line is used exclusively for business.
</t>
  </si>
  <si>
    <t>Schedule E- Rentals</t>
  </si>
  <si>
    <t>The federal government allows landlords and rental property owners to deduct certain expenses on their taxes which can offset their taxable income. Being able to take advantage of so many tax deductions is often what makes owning rental property a lucrative venture. The following are the most common tax deductions for landlords.* You may only deduct these expenses if they are considered ordinary and necessary in the line of business. An expense is considered ordinary if it is “common and accepted” within your industry. For example, an ordinary expense for a landlord could be paying a contractor to fix a roof leak. An expenses is considered necessary if it is “helpful and appropriate” to your business. For example, a necessary expense for a landlord could be buying Quicken Rental Property Manager, to more seamlessly keep track of all the numerous records a landlord must document.
Depreciation:
The depreciation expense is used for those things you have purchased for your business which have a useful life beyond the current tax year. Different assets, such as a refrigerator and a building, will have different useful lives and there are different types of depreciation that can be used, such as straight line depreciation and accelerated depreciation. Consult the IRS or your accountant to determine the type of depreciation to use and the useful life of each asset you are trying to depreciate.
Repairs:
You may deduct the expense of repairs incurred in a given tax year. Repairs are considered work that is necessary to keep your property “in good working condition”. They do not add significant value to a property. Repairs include things such as painting. It is important to understand that all maintenance you do on your property is not considered repairs. The IRS makes a distinction between improvement and repairs. Improvements are seen as adding value to the property. Improvements cannot be deducted in full in the year they incurred. Rather they must be capitalized and depreciated over their useful life.
Travel Expenses:
Landlords are allowed to deduct certain local and long distance travel expenses that are business related. This does not include commuting expenses, meaning traveling from your home to your everyday office or place of business.
If you have your own automobile for local travel, you can take your deduction using either the standard mileage rate or using the actual expenses incurred, such as cost of gasoline and maintenance on the vehicle. You can also deduct parking fees and tolls, interest on a car loan and any applicable registration or license fees and taxes.
If you do not have your own vehicle, you can deduct your public transportation expenses for business purposes.
Interest:
You can deduct the interest you have paid on business related expenses. For example: You can deduct the interest you have paid on mortgage payments or other business loans, car loan payments (but only the part used for business purposes), and the interest paid on credit cards used solely for business purposes.
Entertainment Costs:
Unfortunately, entertainment costs do not refer to costs used to entertain yourself. Entertainment costs mean those incurred during business dealings. For example, taking a client to your country club or giving a potential investor two tickets to the theater are entertainment expenses.
Legal and Professional Fees:
If you hire a professional to do work for you, the fee you pay to them is deductible. This includes attorney fees, accountant fees, real estate agent fees or fees paid to other professional advisors.
Employee Compensation:
If you hire someone to do work for you, you can deduct the wages you pay to them as business expenses. This includes the wages of both full time employees, such as a property manager or a live in superintendent and part time employees, such as a contractor you hire once to fix a roof leak.
Taxes:
You can deduct your property taxes, real estate taxes and sales tax on business related items that are not considered depreciable for the year. You can deduct fees for tax advice and the preparation of tax forms related to your rental real estate property. You cannot however deduct legal fees from defending title of the property, to recover property or to develop or improve property. You must add these types of fees to your property’s basis.
Insurance:
You can deduct the premiums you paid on most types of insurance including health, accident, causality, theft, flood, fire, liability, vehicle, and health insurance for your employees.
Casualty Losses:
If your property was damaged by a catastrophic event like a fire, you may be able to deduct some or all of the loss. The amount you can deduct will depend on your insurance and the amount of damage to the property.</t>
  </si>
  <si>
    <t>Necessities</t>
  </si>
  <si>
    <t>Long-term Savings</t>
  </si>
  <si>
    <t>Retirement Accounts</t>
  </si>
  <si>
    <t>Fun</t>
  </si>
  <si>
    <t>Education</t>
  </si>
  <si>
    <t>Charity</t>
  </si>
  <si>
    <t>Professions</t>
  </si>
  <si>
    <t>Taxpayer</t>
  </si>
  <si>
    <t>Bucket Savings</t>
  </si>
  <si>
    <t>TOTAL</t>
  </si>
  <si>
    <t>Net Yearly Pay*</t>
  </si>
  <si>
    <t>% are default, you may adjust as needed</t>
  </si>
  <si>
    <t>*Assumes Filling Status and Allowances are the same for Fed and State. No Additional W/H.</t>
  </si>
  <si>
    <t>Effective Fed</t>
  </si>
  <si>
    <t>Effective State</t>
  </si>
  <si>
    <t>*Tax Rates auto calculate if above tax info is already entered, otherwise override formula with your own values</t>
  </si>
  <si>
    <t>*Net Yearly Pay auto calculates if above tax info is already entered, otherwise override formula with your own value</t>
  </si>
  <si>
    <t>https://www.dropbox.com/s/hjitbx1mq9mcuot/Business%20Professional.pdf</t>
  </si>
  <si>
    <t>https://www.dropbox.com/s/ugfbu7auslyfm1p/Clergy.pdf</t>
  </si>
  <si>
    <t>https://www.dropbox.com/s/p7an17ton4ot81g/Daycare%20Providers.pdf</t>
  </si>
  <si>
    <t>https://www.dropbox.com/s/iw1uzctbkvd8csr/Educator.pdf</t>
  </si>
  <si>
    <t>https://www.dropbox.com/s/aykrq8w158hvj6w/Entertainers.pdf</t>
  </si>
  <si>
    <t>https://www.dropbox.com/s/l2njm8n25mpr9x5/Firefighters.pdf</t>
  </si>
  <si>
    <t>https://www.dropbox.com/s/41rw8f40kk9yop1/Flight%20Crew.pdf</t>
  </si>
  <si>
    <t>https://www.dropbox.com/s/nbeu5qpfsjstl1p/itemized%20deduction.pdf</t>
  </si>
  <si>
    <t>https://www.dropbox.com/s/2o9vq920hr2azr3/Medical%20Professional.pdf</t>
  </si>
  <si>
    <t>https://www.dropbox.com/s/19n11ab2seho3jm/Overnight%20Drivers.pdf</t>
  </si>
  <si>
    <t>https://www.dropbox.com/s/3lvn8icl7m7fc7q/Peace%20Officers.pdf</t>
  </si>
  <si>
    <t>https://www.dropbox.com/s/oyvw63b625zgwfr/Real%20Estate%20Agents.pdf</t>
  </si>
  <si>
    <t>https://www.dropbox.com/s/7pziwhhvg3el0fb/rental%20properties.pdf</t>
  </si>
  <si>
    <t>https://www.dropbox.com/s/pzt9snzwelcdzb0/Sales%20Representative.pdf</t>
  </si>
  <si>
    <t>https://www.dropbox.com/s/b5q1lvjycfh93ib/Schedule%20C%20Business.pdf</t>
  </si>
  <si>
    <t>https://www.dropbox.com/s/0fsnyhyay6iiqb0/Telecommuting.pdf</t>
  </si>
  <si>
    <t>https://www.dropbox.com/s/t0y1il9h9dv80dd/Waiters%20%26%20Waitresses.pdf</t>
  </si>
  <si>
    <t>Line 37</t>
  </si>
  <si>
    <t>Line 20a</t>
  </si>
  <si>
    <t>Social Security Benefits</t>
  </si>
  <si>
    <t>Line 20b</t>
  </si>
  <si>
    <t>Taxable Social Security Benefits</t>
  </si>
  <si>
    <t>Line 8b</t>
  </si>
  <si>
    <t>Tax-exempt Interest</t>
  </si>
  <si>
    <t>Foreign Earned Income &amp; Housing Expense</t>
  </si>
  <si>
    <t>Scholarships, awards, or fellowship grants for education purposes not living expenses</t>
  </si>
  <si>
    <t>Certain American Indian and Alaska Native Income</t>
  </si>
  <si>
    <t>An amount received as a lump sum is counted as income only in the month received</t>
  </si>
  <si>
    <t>Healthcare Review</t>
  </si>
  <si>
    <t>1040 Line</t>
  </si>
  <si>
    <t>Form 2555</t>
  </si>
  <si>
    <t>MAGI</t>
  </si>
  <si>
    <t>Household Size</t>
  </si>
  <si>
    <t>Rental R.E Income (Royalties, Partnership, S-Corp, Trust</t>
  </si>
  <si>
    <t>Stocks Sold (Capital Gains/Loss, Schedule D, 4797)</t>
  </si>
  <si>
    <t>Key Financial Data For 2014</t>
  </si>
  <si>
    <t>406,750+</t>
  </si>
  <si>
    <t>Add $1,200</t>
  </si>
  <si>
    <t>$108,000 joint
$54,000
all others</t>
  </si>
  <si>
    <t>$113950 joint
$76,000
all others</t>
  </si>
  <si>
    <t>April 15 – Tax filing deadline, or request extension to October 15. 1st 
installment of 2014 taxes due. Last day to file amended return for 2010. 
Last day to contribute to: Roth or traditional IRA for 2013; HSA for 2013; 
Keogh or SEP for 2013 (unless tax filing deadline has been extended).</t>
  </si>
  <si>
    <t>432,200+</t>
  </si>
  <si>
    <t>June 16 – 2nd installment of estimated taxes due</t>
  </si>
  <si>
    <t>October 15 – Tax returns due for those who requested an extension. Last day to recharacterize a converted IRA from 2013 if extension was filed or tax return was filed by April 15; last day to contribute to SEP or Keogh for 2013 if extension was filed.</t>
  </si>
  <si>
    <t>228,800+</t>
  </si>
  <si>
    <t>December 31 – Last day to: 1) pay expenses for itemized deductions; 2) complete transactions for capital gains or losses; 3) establish a Keogh plan for 2014; 4) establish and fund a solo 401(k) for 2014; 5) complete 2014 contributions to employer-sponsored 401(k) plans; 6) correct excess contributions to IRAs and qualified plans to avoid penalty.</t>
  </si>
  <si>
    <t>12,150+</t>
  </si>
  <si>
    <t>$2,642 if FRA in 2014</t>
  </si>
  <si>
    <t>15,480 under FRA</t>
  </si>
  <si>
    <t>41,400 during year reach FRA</t>
  </si>
  <si>
    <t>2014 California Tax Rates</t>
  </si>
  <si>
    <t>2014 California Payroll Tax Rates</t>
  </si>
  <si>
    <t>$304/day</t>
  </si>
  <si>
    <t>$608/day</t>
  </si>
</sst>
</file>

<file path=xl/styles.xml><?xml version="1.0" encoding="utf-8"?>
<styleSheet xmlns="http://schemas.openxmlformats.org/spreadsheetml/2006/main">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_(&quot;$&quot;* #,##0_);_(&quot;$&quot;* \(#,##0\);_(&quot;$&quot;* &quot;-&quot;??_);_(@_)"/>
    <numFmt numFmtId="166" formatCode="_(* #,##0_);_(* \(#,##0\);_(* &quot;-&quot;??_);_(@_)"/>
    <numFmt numFmtId="167" formatCode="&quot;$&quot;#,##0.00"/>
    <numFmt numFmtId="168" formatCode="&quot;$&quot;#,##0"/>
    <numFmt numFmtId="170" formatCode="0.0"/>
  </numFmts>
  <fonts count="36">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b/>
      <sz val="10"/>
      <name val="Courier New"/>
      <family val="3"/>
    </font>
    <font>
      <b/>
      <sz val="12"/>
      <name val="Courier New"/>
      <family val="3"/>
    </font>
    <font>
      <sz val="12"/>
      <name val="Courier New"/>
      <family val="3"/>
    </font>
    <font>
      <sz val="10"/>
      <color theme="1"/>
      <name val="Calibri"/>
      <family val="2"/>
      <scheme val="minor"/>
    </font>
    <font>
      <b/>
      <sz val="16"/>
      <color theme="1"/>
      <name val="Calibri"/>
      <family val="2"/>
      <scheme val="minor"/>
    </font>
    <font>
      <sz val="10"/>
      <name val="Courier"/>
      <family val="3"/>
    </font>
    <font>
      <sz val="10"/>
      <name val="Arial"/>
      <family val="2"/>
    </font>
    <font>
      <sz val="9"/>
      <color theme="1"/>
      <name val="Calibri"/>
      <family val="2"/>
      <scheme val="minor"/>
    </font>
    <font>
      <sz val="8"/>
      <color theme="1"/>
      <name val="Calibri"/>
      <family val="2"/>
      <scheme val="minor"/>
    </font>
    <font>
      <b/>
      <sz val="8"/>
      <color theme="1"/>
      <name val="Calibri"/>
      <family val="2"/>
      <scheme val="minor"/>
    </font>
    <font>
      <b/>
      <sz val="9"/>
      <color indexed="81"/>
      <name val="Tahoma"/>
      <family val="2"/>
    </font>
    <font>
      <b/>
      <sz val="14"/>
      <color theme="1"/>
      <name val="Calibri"/>
      <family val="2"/>
      <scheme val="minor"/>
    </font>
    <font>
      <b/>
      <sz val="12"/>
      <color theme="1"/>
      <name val="Calibri"/>
      <family val="2"/>
      <scheme val="minor"/>
    </font>
    <font>
      <i/>
      <sz val="8"/>
      <color theme="1"/>
      <name val="Calibri"/>
      <family val="2"/>
      <scheme val="minor"/>
    </font>
    <font>
      <sz val="14"/>
      <color theme="1"/>
      <name val="Calibri"/>
      <family val="2"/>
      <scheme val="minor"/>
    </font>
    <font>
      <b/>
      <sz val="10"/>
      <color theme="1"/>
      <name val="Calibri"/>
      <family val="2"/>
      <scheme val="minor"/>
    </font>
    <font>
      <i/>
      <sz val="11"/>
      <color theme="1"/>
      <name val="Calibri"/>
      <family val="2"/>
      <scheme val="minor"/>
    </font>
    <font>
      <sz val="28"/>
      <color theme="1"/>
      <name val="Calibri"/>
      <family val="2"/>
      <scheme val="minor"/>
    </font>
    <font>
      <sz val="36"/>
      <color theme="1"/>
      <name val="Calibri"/>
      <family val="2"/>
      <scheme val="minor"/>
    </font>
    <font>
      <b/>
      <sz val="8"/>
      <color theme="0"/>
      <name val="Calibri"/>
      <family val="2"/>
      <scheme val="minor"/>
    </font>
    <font>
      <b/>
      <sz val="8"/>
      <name val="Calibri"/>
      <family val="2"/>
      <scheme val="minor"/>
    </font>
    <font>
      <sz val="8"/>
      <color theme="0"/>
      <name val="Calibri"/>
      <family val="2"/>
      <scheme val="minor"/>
    </font>
    <font>
      <sz val="7"/>
      <color theme="1"/>
      <name val="Calibri"/>
      <family val="2"/>
      <scheme val="minor"/>
    </font>
    <font>
      <sz val="26"/>
      <color theme="1"/>
      <name val="Calibri"/>
      <family val="2"/>
      <scheme val="minor"/>
    </font>
    <font>
      <u/>
      <sz val="5.5"/>
      <color theme="10"/>
      <name val="Calibri"/>
      <family val="2"/>
    </font>
    <font>
      <i/>
      <sz val="10"/>
      <color theme="1"/>
      <name val="Calibri"/>
      <family val="2"/>
      <scheme val="minor"/>
    </font>
    <font>
      <sz val="14"/>
      <color theme="1"/>
      <name val="Arial"/>
      <family val="2"/>
    </font>
    <font>
      <sz val="10"/>
      <name val="Arial"/>
      <family val="2"/>
    </font>
    <font>
      <u/>
      <sz val="10"/>
      <color indexed="12"/>
      <name val="Arial"/>
      <family val="2"/>
    </font>
    <font>
      <b/>
      <sz val="11"/>
      <name val="Courier New"/>
      <family val="3"/>
    </font>
    <font>
      <sz val="11"/>
      <name val="Courier New"/>
      <family val="3"/>
    </font>
  </fonts>
  <fills count="15">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6"/>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9"/>
        <bgColor indexed="64"/>
      </patternFill>
    </fill>
    <fill>
      <patternFill patternType="solid">
        <fgColor theme="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s>
  <borders count="1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top style="thin">
        <color auto="1"/>
      </top>
      <bottom style="double">
        <color auto="1"/>
      </bottom>
      <diagonal/>
    </border>
    <border>
      <left/>
      <right/>
      <top/>
      <bottom style="double">
        <color auto="1"/>
      </bottom>
      <diagonal/>
    </border>
    <border>
      <left/>
      <right/>
      <top/>
      <bottom style="medium">
        <color auto="1"/>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37" fontId="10" fillId="0" borderId="0"/>
    <xf numFmtId="44" fontId="11" fillId="0" borderId="0" applyFont="0" applyFill="0" applyBorder="0" applyAlignment="0" applyProtection="0"/>
    <xf numFmtId="0" fontId="29" fillId="0" borderId="0" applyNumberFormat="0" applyFill="0" applyBorder="0" applyAlignment="0" applyProtection="0">
      <alignment vertical="top"/>
      <protection locked="0"/>
    </xf>
    <xf numFmtId="0" fontId="32" fillId="0" borderId="0"/>
    <xf numFmtId="44" fontId="4" fillId="0" borderId="0" applyFon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 fillId="0" borderId="0"/>
    <xf numFmtId="0" fontId="33" fillId="0" borderId="0" applyNumberFormat="0" applyFill="0" applyBorder="0" applyAlignment="0" applyProtection="0">
      <alignment vertical="top"/>
      <protection locked="0"/>
    </xf>
  </cellStyleXfs>
  <cellXfs count="668">
    <xf numFmtId="0" fontId="0" fillId="0" borderId="0" xfId="0"/>
    <xf numFmtId="0" fontId="0" fillId="0" borderId="1" xfId="0" applyBorder="1"/>
    <xf numFmtId="3" fontId="5" fillId="0" borderId="0" xfId="4" applyNumberFormat="1" applyFont="1" applyAlignment="1" applyProtection="1">
      <alignment horizontal="center" wrapText="1"/>
      <protection hidden="1"/>
    </xf>
    <xf numFmtId="0" fontId="6" fillId="0" borderId="0" xfId="4" applyFont="1" applyAlignment="1">
      <alignment vertical="center"/>
    </xf>
    <xf numFmtId="0" fontId="6" fillId="0" borderId="0" xfId="4" applyFont="1"/>
    <xf numFmtId="0" fontId="7" fillId="0" borderId="0" xfId="4" applyFont="1"/>
    <xf numFmtId="3" fontId="0" fillId="0" borderId="1" xfId="0" applyNumberFormat="1" applyBorder="1"/>
    <xf numFmtId="0" fontId="0" fillId="0" borderId="1" xfId="0" applyBorder="1" applyAlignment="1">
      <alignment horizontal="center"/>
    </xf>
    <xf numFmtId="0" fontId="0" fillId="0" borderId="0" xfId="0" applyBorder="1" applyAlignment="1">
      <alignment horizontal="center"/>
    </xf>
    <xf numFmtId="0" fontId="2" fillId="0" borderId="0" xfId="0" applyFont="1" applyAlignment="1">
      <alignment horizontal="center" vertical="center" wrapText="1"/>
    </xf>
    <xf numFmtId="6" fontId="0" fillId="0" borderId="0" xfId="0" applyNumberFormat="1" applyAlignment="1">
      <alignment wrapText="1"/>
    </xf>
    <xf numFmtId="8" fontId="0" fillId="0" borderId="0" xfId="0" applyNumberFormat="1" applyAlignment="1">
      <alignment wrapText="1"/>
    </xf>
    <xf numFmtId="0" fontId="0" fillId="0" borderId="0" xfId="0" applyAlignment="1">
      <alignment wrapText="1"/>
    </xf>
    <xf numFmtId="10" fontId="0" fillId="0" borderId="0" xfId="0" applyNumberFormat="1" applyAlignment="1">
      <alignment wrapText="1"/>
    </xf>
    <xf numFmtId="3" fontId="0" fillId="0" borderId="0" xfId="0" applyNumberFormat="1" applyAlignment="1">
      <alignment wrapText="1"/>
    </xf>
    <xf numFmtId="0" fontId="0" fillId="0" borderId="0" xfId="0" applyNumberFormat="1"/>
    <xf numFmtId="6" fontId="0" fillId="0" borderId="1" xfId="0" applyNumberFormat="1" applyBorder="1" applyAlignment="1">
      <alignment wrapText="1"/>
    </xf>
    <xf numFmtId="8" fontId="0" fillId="0" borderId="1" xfId="0" applyNumberFormat="1" applyBorder="1"/>
    <xf numFmtId="0" fontId="8" fillId="0" borderId="0" xfId="0" applyFont="1" applyFill="1"/>
    <xf numFmtId="8" fontId="0" fillId="0" borderId="0" xfId="0" applyNumberFormat="1"/>
    <xf numFmtId="9" fontId="0" fillId="0" borderId="0" xfId="3" applyFont="1"/>
    <xf numFmtId="44" fontId="0" fillId="0" borderId="0" xfId="2" applyFont="1"/>
    <xf numFmtId="44" fontId="0" fillId="0" borderId="0" xfId="0" applyNumberFormat="1"/>
    <xf numFmtId="1" fontId="0" fillId="0" borderId="0" xfId="0" applyNumberFormat="1"/>
    <xf numFmtId="43" fontId="0" fillId="0" borderId="0" xfId="1" applyFont="1"/>
    <xf numFmtId="0" fontId="8" fillId="0" borderId="0" xfId="0" applyFont="1" applyFill="1" applyAlignment="1">
      <alignment horizontal="right"/>
    </xf>
    <xf numFmtId="8" fontId="8" fillId="0" borderId="0" xfId="0" applyNumberFormat="1" applyFont="1" applyAlignment="1">
      <alignment horizontal="right"/>
    </xf>
    <xf numFmtId="164" fontId="0" fillId="0" borderId="0" xfId="3" applyNumberFormat="1" applyFont="1"/>
    <xf numFmtId="43" fontId="0" fillId="0" borderId="0" xfId="0" applyNumberFormat="1"/>
    <xf numFmtId="0" fontId="0" fillId="0" borderId="0" xfId="0" applyAlignment="1"/>
    <xf numFmtId="0" fontId="0" fillId="0" borderId="0" xfId="0" applyBorder="1" applyAlignment="1"/>
    <xf numFmtId="0" fontId="2" fillId="0" borderId="0" xfId="0" applyFont="1"/>
    <xf numFmtId="0" fontId="9" fillId="0" borderId="0" xfId="0" applyFont="1" applyAlignment="1">
      <alignment vertical="top"/>
    </xf>
    <xf numFmtId="0" fontId="2" fillId="0" borderId="0" xfId="0" applyFont="1" applyAlignment="1">
      <alignment horizontal="center" vertical="center"/>
    </xf>
    <xf numFmtId="0" fontId="0" fillId="0" borderId="0" xfId="0" applyAlignment="1">
      <alignment vertical="top" wrapText="1"/>
    </xf>
    <xf numFmtId="44" fontId="2" fillId="0" borderId="0" xfId="2" applyFont="1"/>
    <xf numFmtId="0" fontId="2" fillId="0" borderId="2" xfId="0" applyFont="1" applyBorder="1"/>
    <xf numFmtId="0" fontId="16" fillId="0" borderId="0" xfId="0" applyFont="1" applyAlignment="1">
      <alignment vertical="top"/>
    </xf>
    <xf numFmtId="0" fontId="0" fillId="0" borderId="1" xfId="0" applyBorder="1"/>
    <xf numFmtId="0" fontId="0" fillId="0" borderId="0" xfId="0"/>
    <xf numFmtId="44" fontId="0" fillId="0" borderId="0" xfId="2" applyFont="1"/>
    <xf numFmtId="0" fontId="0" fillId="0" borderId="0" xfId="0"/>
    <xf numFmtId="0" fontId="0" fillId="0" borderId="13" xfId="0" applyFill="1" applyBorder="1"/>
    <xf numFmtId="0" fontId="0" fillId="0" borderId="0" xfId="0" applyFill="1" applyBorder="1"/>
    <xf numFmtId="0" fontId="0" fillId="0" borderId="1" xfId="0" applyBorder="1" applyAlignment="1">
      <alignment horizontal="right"/>
    </xf>
    <xf numFmtId="44" fontId="8" fillId="0" borderId="0" xfId="0" applyNumberFormat="1" applyFont="1" applyAlignment="1">
      <alignment horizontal="right"/>
    </xf>
    <xf numFmtId="0" fontId="2" fillId="0" borderId="0" xfId="0" applyFont="1" applyBorder="1" applyAlignment="1">
      <alignment horizontal="left" vertical="top"/>
    </xf>
    <xf numFmtId="0" fontId="9" fillId="0" borderId="2" xfId="0" applyFont="1" applyBorder="1" applyAlignment="1">
      <alignment vertical="top"/>
    </xf>
    <xf numFmtId="0" fontId="0" fillId="0" borderId="0" xfId="0" applyBorder="1"/>
    <xf numFmtId="165" fontId="0" fillId="0" borderId="2" xfId="0" applyNumberFormat="1" applyBorder="1"/>
    <xf numFmtId="44" fontId="0" fillId="0" borderId="0" xfId="2" applyFont="1"/>
    <xf numFmtId="0" fontId="0" fillId="0" borderId="0" xfId="0"/>
    <xf numFmtId="0" fontId="0" fillId="0" borderId="8" xfId="0" applyBorder="1"/>
    <xf numFmtId="0" fontId="0" fillId="0" borderId="2" xfId="0" applyBorder="1"/>
    <xf numFmtId="0" fontId="0" fillId="0" borderId="1" xfId="0" applyBorder="1"/>
    <xf numFmtId="0" fontId="18" fillId="0" borderId="0" xfId="0" applyFont="1"/>
    <xf numFmtId="0" fontId="0" fillId="3" borderId="1" xfId="0" applyFill="1" applyBorder="1" applyAlignment="1">
      <alignment horizontal="center"/>
    </xf>
    <xf numFmtId="0" fontId="0" fillId="0" borderId="1" xfId="0" applyFill="1" applyBorder="1" applyAlignment="1">
      <alignment horizontal="left"/>
    </xf>
    <xf numFmtId="0" fontId="0" fillId="0" borderId="0" xfId="0" applyAlignment="1">
      <alignment horizontal="center"/>
    </xf>
    <xf numFmtId="0" fontId="0" fillId="0" borderId="5" xfId="0" applyBorder="1"/>
    <xf numFmtId="0" fontId="17" fillId="0" borderId="2" xfId="0" applyFont="1" applyBorder="1" applyAlignment="1"/>
    <xf numFmtId="0" fontId="9" fillId="0" borderId="2" xfId="0" applyFont="1" applyBorder="1" applyAlignment="1"/>
    <xf numFmtId="0" fontId="0" fillId="0" borderId="14" xfId="0" applyBorder="1" applyAlignment="1"/>
    <xf numFmtId="0" fontId="2" fillId="0" borderId="0" xfId="0" applyFont="1" applyBorder="1" applyAlignment="1"/>
    <xf numFmtId="0" fontId="9" fillId="0" borderId="0" xfId="0" applyFont="1" applyBorder="1" applyAlignment="1">
      <alignment vertical="top"/>
    </xf>
    <xf numFmtId="0" fontId="8" fillId="0" borderId="0" xfId="0" applyFont="1" applyBorder="1" applyAlignment="1">
      <alignment vertical="top"/>
    </xf>
    <xf numFmtId="0" fontId="8" fillId="0" borderId="0" xfId="0" applyFont="1" applyAlignment="1">
      <alignment vertical="top"/>
    </xf>
    <xf numFmtId="0" fontId="8" fillId="0" borderId="0" xfId="0" applyFont="1" applyBorder="1" applyAlignment="1">
      <alignment horizontal="left" vertical="top"/>
    </xf>
    <xf numFmtId="44" fontId="8" fillId="0" borderId="0" xfId="2" applyFont="1" applyBorder="1" applyAlignment="1">
      <alignment vertical="top"/>
    </xf>
    <xf numFmtId="0" fontId="13" fillId="0" borderId="0" xfId="0" applyFont="1" applyBorder="1" applyAlignment="1">
      <alignment vertical="top"/>
    </xf>
    <xf numFmtId="0" fontId="0" fillId="3" borderId="0" xfId="0" applyFill="1"/>
    <xf numFmtId="0" fontId="0" fillId="0" borderId="15" xfId="0" applyBorder="1" applyAlignment="1">
      <alignment horizontal="right" vertical="center"/>
    </xf>
    <xf numFmtId="0" fontId="0" fillId="0" borderId="10" xfId="0" applyBorder="1" applyAlignment="1">
      <alignment horizontal="right" vertical="center"/>
    </xf>
    <xf numFmtId="0" fontId="0" fillId="0" borderId="11" xfId="0" applyBorder="1"/>
    <xf numFmtId="0" fontId="2" fillId="0" borderId="0" xfId="0" applyFont="1" applyAlignment="1"/>
    <xf numFmtId="0" fontId="2" fillId="0" borderId="2" xfId="0" applyFont="1" applyBorder="1" applyAlignment="1"/>
    <xf numFmtId="0" fontId="9" fillId="0" borderId="0" xfId="0" applyFont="1"/>
    <xf numFmtId="0" fontId="19" fillId="0" borderId="0" xfId="0" applyFont="1" applyAlignment="1">
      <alignment horizontal="right"/>
    </xf>
    <xf numFmtId="0" fontId="2" fillId="2" borderId="3" xfId="0" applyFont="1" applyFill="1" applyBorder="1"/>
    <xf numFmtId="0" fontId="2" fillId="2" borderId="12" xfId="0" applyFont="1" applyFill="1" applyBorder="1"/>
    <xf numFmtId="0" fontId="2" fillId="2" borderId="4" xfId="0" applyFont="1" applyFill="1" applyBorder="1"/>
    <xf numFmtId="44" fontId="0" fillId="0" borderId="0" xfId="2" applyFont="1"/>
    <xf numFmtId="0" fontId="0" fillId="0" borderId="0" xfId="0"/>
    <xf numFmtId="0" fontId="8" fillId="0" borderId="0" xfId="0" applyNumberFormat="1" applyFont="1" applyFill="1" applyAlignment="1">
      <alignment horizontal="right"/>
    </xf>
    <xf numFmtId="0" fontId="0" fillId="0" borderId="0" xfId="0"/>
    <xf numFmtId="0" fontId="0" fillId="0" borderId="0" xfId="0" applyFont="1" applyAlignment="1">
      <alignment vertical="center"/>
    </xf>
    <xf numFmtId="0" fontId="0" fillId="0" borderId="0" xfId="0" applyAlignment="1">
      <alignment vertical="center"/>
    </xf>
    <xf numFmtId="0" fontId="0" fillId="0" borderId="0" xfId="0" applyAlignment="1">
      <alignment horizontal="center" vertical="top" wrapText="1"/>
    </xf>
    <xf numFmtId="0" fontId="0" fillId="0" borderId="1" xfId="0" applyBorder="1" applyAlignment="1">
      <alignment vertical="top" wrapText="1"/>
    </xf>
    <xf numFmtId="0" fontId="0" fillId="0" borderId="1" xfId="0" applyBorder="1" applyAlignment="1">
      <alignment horizontal="center" vertical="top" wrapText="1"/>
    </xf>
    <xf numFmtId="0" fontId="0" fillId="0" borderId="6" xfId="0" applyBorder="1" applyAlignment="1">
      <alignment vertical="top" wrapText="1"/>
    </xf>
    <xf numFmtId="0" fontId="0" fillId="0" borderId="6" xfId="0" applyBorder="1" applyAlignment="1">
      <alignment horizontal="center" vertical="top" wrapText="1"/>
    </xf>
    <xf numFmtId="0" fontId="22" fillId="0" borderId="0" xfId="0" applyFont="1"/>
    <xf numFmtId="0" fontId="13" fillId="0" borderId="0" xfId="0" applyFont="1"/>
    <xf numFmtId="0" fontId="23" fillId="0" borderId="18" xfId="0" applyFont="1" applyBorder="1"/>
    <xf numFmtId="0" fontId="13" fillId="0" borderId="18" xfId="0" applyFont="1" applyBorder="1"/>
    <xf numFmtId="0" fontId="23" fillId="0" borderId="0" xfId="0" applyFont="1" applyBorder="1"/>
    <xf numFmtId="0" fontId="13" fillId="0" borderId="0" xfId="0" applyFont="1" applyBorder="1"/>
    <xf numFmtId="0" fontId="24" fillId="11" borderId="0" xfId="0" applyFont="1" applyFill="1"/>
    <xf numFmtId="0" fontId="13" fillId="11" borderId="0" xfId="0" applyFont="1" applyFill="1"/>
    <xf numFmtId="0" fontId="14" fillId="12" borderId="7" xfId="0" applyFont="1" applyFill="1" applyBorder="1"/>
    <xf numFmtId="0" fontId="14" fillId="12" borderId="8" xfId="0" applyFont="1" applyFill="1" applyBorder="1"/>
    <xf numFmtId="0" fontId="14" fillId="12" borderId="9" xfId="0" applyFont="1" applyFill="1" applyBorder="1"/>
    <xf numFmtId="0" fontId="14" fillId="3" borderId="10" xfId="0" applyFont="1" applyFill="1" applyBorder="1" applyAlignment="1">
      <alignment horizontal="center"/>
    </xf>
    <xf numFmtId="0" fontId="14" fillId="3" borderId="11" xfId="0" applyFont="1" applyFill="1" applyBorder="1" applyAlignment="1">
      <alignment horizontal="center"/>
    </xf>
    <xf numFmtId="0" fontId="13" fillId="0" borderId="15" xfId="0" applyFont="1" applyBorder="1"/>
    <xf numFmtId="0" fontId="13" fillId="0" borderId="14" xfId="0" applyFont="1" applyBorder="1"/>
    <xf numFmtId="0" fontId="13" fillId="0" borderId="10" xfId="0" applyFont="1" applyBorder="1"/>
    <xf numFmtId="0" fontId="13" fillId="0" borderId="2" xfId="0" applyFont="1" applyBorder="1"/>
    <xf numFmtId="0" fontId="13" fillId="0" borderId="11" xfId="0" applyFont="1" applyBorder="1"/>
    <xf numFmtId="0" fontId="26" fillId="11" borderId="2" xfId="0" applyFont="1" applyFill="1" applyBorder="1" applyAlignment="1">
      <alignment horizontal="left"/>
    </xf>
    <xf numFmtId="0" fontId="13" fillId="12" borderId="0" xfId="0" applyFont="1" applyFill="1"/>
    <xf numFmtId="0" fontId="24" fillId="11" borderId="0" xfId="0" applyFont="1" applyFill="1" applyBorder="1"/>
    <xf numFmtId="0" fontId="13" fillId="12" borderId="7" xfId="0" applyFont="1" applyFill="1" applyBorder="1" applyAlignment="1"/>
    <xf numFmtId="0" fontId="13" fillId="12" borderId="8" xfId="0" applyFont="1" applyFill="1" applyBorder="1" applyAlignment="1"/>
    <xf numFmtId="0" fontId="13" fillId="12" borderId="9" xfId="0" applyFont="1" applyFill="1" applyBorder="1" applyAlignment="1"/>
    <xf numFmtId="9" fontId="0" fillId="13" borderId="1" xfId="3" applyFont="1" applyFill="1" applyBorder="1"/>
    <xf numFmtId="0" fontId="0" fillId="0" borderId="1" xfId="0" applyFill="1" applyBorder="1"/>
    <xf numFmtId="0" fontId="2" fillId="0" borderId="0" xfId="0" applyFont="1" applyBorder="1"/>
    <xf numFmtId="43" fontId="2" fillId="0" borderId="0" xfId="1" applyFont="1" applyBorder="1"/>
    <xf numFmtId="0" fontId="0" fillId="0" borderId="1" xfId="0" applyFont="1" applyBorder="1"/>
    <xf numFmtId="0" fontId="2" fillId="0" borderId="1" xfId="0" applyFont="1" applyFill="1" applyBorder="1"/>
    <xf numFmtId="0" fontId="2" fillId="0" borderId="5" xfId="0" applyFont="1" applyBorder="1" applyAlignment="1">
      <alignment horizontal="center"/>
    </xf>
    <xf numFmtId="0" fontId="0" fillId="0" borderId="5" xfId="0" applyFont="1" applyBorder="1" applyAlignment="1">
      <alignment horizontal="center"/>
    </xf>
    <xf numFmtId="0" fontId="0" fillId="0" borderId="0" xfId="0" applyFont="1" applyAlignment="1">
      <alignment horizontal="center"/>
    </xf>
    <xf numFmtId="0" fontId="0" fillId="0" borderId="1" xfId="0" applyBorder="1" applyAlignment="1">
      <alignment horizontal="left"/>
    </xf>
    <xf numFmtId="0" fontId="0" fillId="0" borderId="1" xfId="0" applyBorder="1"/>
    <xf numFmtId="0" fontId="0" fillId="0" borderId="0" xfId="0"/>
    <xf numFmtId="0" fontId="2" fillId="0" borderId="1" xfId="0" applyFont="1" applyBorder="1"/>
    <xf numFmtId="0" fontId="0" fillId="3" borderId="1" xfId="0" applyFill="1" applyBorder="1" applyAlignment="1">
      <alignment horizontal="center"/>
    </xf>
    <xf numFmtId="0" fontId="2" fillId="0" borderId="1" xfId="0" applyFont="1" applyBorder="1" applyAlignment="1">
      <alignment horizontal="center"/>
    </xf>
    <xf numFmtId="43" fontId="0" fillId="13" borderId="1" xfId="1" applyFont="1" applyFill="1" applyBorder="1"/>
    <xf numFmtId="0" fontId="0" fillId="13" borderId="1" xfId="0" applyFill="1" applyBorder="1"/>
    <xf numFmtId="43" fontId="1" fillId="13" borderId="1" xfId="1" applyFont="1" applyFill="1" applyBorder="1"/>
    <xf numFmtId="43" fontId="2" fillId="0" borderId="1" xfId="1" applyFont="1" applyBorder="1"/>
    <xf numFmtId="0" fontId="0" fillId="0" borderId="0" xfId="0"/>
    <xf numFmtId="0" fontId="28" fillId="0" borderId="0" xfId="0" applyFont="1"/>
    <xf numFmtId="0" fontId="28" fillId="0" borderId="18" xfId="0" applyFont="1" applyBorder="1"/>
    <xf numFmtId="166" fontId="13" fillId="0" borderId="12" xfId="1" applyNumberFormat="1" applyFont="1" applyBorder="1"/>
    <xf numFmtId="166" fontId="13" fillId="0" borderId="4" xfId="1" applyNumberFormat="1" applyFont="1" applyBorder="1"/>
    <xf numFmtId="0" fontId="0" fillId="0" borderId="0" xfId="0" applyAlignment="1">
      <alignment vertical="top"/>
    </xf>
    <xf numFmtId="0" fontId="0" fillId="0" borderId="1" xfId="0" applyBorder="1" applyAlignment="1">
      <alignment vertical="top"/>
    </xf>
    <xf numFmtId="0" fontId="0" fillId="0" borderId="0" xfId="0" applyFont="1" applyFill="1" applyBorder="1"/>
    <xf numFmtId="43" fontId="12" fillId="13" borderId="5" xfId="1" applyFont="1" applyFill="1" applyBorder="1"/>
    <xf numFmtId="43" fontId="12" fillId="13" borderId="1" xfId="1" applyFont="1" applyFill="1" applyBorder="1"/>
    <xf numFmtId="0" fontId="12" fillId="13" borderId="1" xfId="0" applyFont="1" applyFill="1" applyBorder="1"/>
    <xf numFmtId="166" fontId="12" fillId="13" borderId="1" xfId="1" applyNumberFormat="1" applyFont="1" applyFill="1" applyBorder="1"/>
    <xf numFmtId="10" fontId="12" fillId="13" borderId="1" xfId="3" applyNumberFormat="1" applyFont="1" applyFill="1" applyBorder="1"/>
    <xf numFmtId="10" fontId="12" fillId="13" borderId="1" xfId="0" applyNumberFormat="1" applyFont="1" applyFill="1" applyBorder="1"/>
    <xf numFmtId="43" fontId="12" fillId="13" borderId="1" xfId="1" applyFont="1" applyFill="1" applyBorder="1" applyAlignment="1">
      <alignment horizontal="center"/>
    </xf>
    <xf numFmtId="0" fontId="2" fillId="3" borderId="1" xfId="0" applyFont="1" applyFill="1" applyBorder="1" applyAlignment="1">
      <alignment horizontal="center"/>
    </xf>
    <xf numFmtId="43" fontId="1" fillId="5" borderId="1" xfId="1" applyFont="1" applyFill="1" applyBorder="1"/>
    <xf numFmtId="0" fontId="0" fillId="0" borderId="1" xfId="0" applyBorder="1"/>
    <xf numFmtId="0" fontId="0" fillId="0" borderId="0" xfId="0"/>
    <xf numFmtId="0" fontId="0" fillId="0" borderId="0" xfId="0" applyAlignment="1">
      <alignment vertical="top"/>
    </xf>
    <xf numFmtId="0" fontId="29" fillId="0" borderId="0" xfId="7" applyAlignment="1" applyProtection="1"/>
    <xf numFmtId="0" fontId="0" fillId="0" borderId="0" xfId="0" applyBorder="1" applyAlignment="1">
      <alignment vertical="top"/>
    </xf>
    <xf numFmtId="0" fontId="0" fillId="0" borderId="0" xfId="0" applyBorder="1" applyAlignment="1">
      <alignment vertical="top" wrapText="1"/>
    </xf>
    <xf numFmtId="0" fontId="29" fillId="0" borderId="0" xfId="7" applyBorder="1" applyAlignment="1" applyProtection="1"/>
    <xf numFmtId="9" fontId="0" fillId="13" borderId="1" xfId="0" applyNumberFormat="1" applyFill="1" applyBorder="1"/>
    <xf numFmtId="0" fontId="2" fillId="12" borderId="1" xfId="0" applyFont="1" applyFill="1" applyBorder="1"/>
    <xf numFmtId="9" fontId="2" fillId="12" borderId="1" xfId="0" applyNumberFormat="1" applyFont="1" applyFill="1" applyBorder="1"/>
    <xf numFmtId="44" fontId="0" fillId="13" borderId="1" xfId="0" applyNumberFormat="1" applyFill="1" applyBorder="1"/>
    <xf numFmtId="0" fontId="30" fillId="0" borderId="0" xfId="0" applyFont="1" applyFill="1" applyBorder="1" applyAlignment="1">
      <alignment horizontal="left" indent="1"/>
    </xf>
    <xf numFmtId="0" fontId="2" fillId="0" borderId="0" xfId="0" quotePrefix="1" applyFont="1"/>
    <xf numFmtId="0" fontId="0" fillId="0" borderId="0" xfId="0"/>
    <xf numFmtId="0" fontId="31" fillId="0" borderId="1" xfId="0" applyFont="1" applyBorder="1" applyAlignment="1">
      <alignment horizontal="center" wrapText="1"/>
    </xf>
    <xf numFmtId="6" fontId="31" fillId="0" borderId="1" xfId="0" applyNumberFormat="1" applyFont="1" applyBorder="1" applyAlignment="1">
      <alignment horizontal="center" wrapText="1"/>
    </xf>
    <xf numFmtId="0" fontId="31" fillId="0" borderId="13" xfId="0" applyFont="1" applyFill="1" applyBorder="1" applyAlignment="1">
      <alignment horizontal="center" wrapText="1"/>
    </xf>
    <xf numFmtId="0" fontId="2" fillId="12" borderId="1" xfId="0" applyFont="1" applyFill="1" applyBorder="1" applyAlignment="1">
      <alignment horizontal="center"/>
    </xf>
    <xf numFmtId="0" fontId="0" fillId="14" borderId="1" xfId="0" applyFill="1" applyBorder="1" applyAlignment="1">
      <alignment horizontal="left" indent="1"/>
    </xf>
    <xf numFmtId="0" fontId="0" fillId="0" borderId="0" xfId="0"/>
    <xf numFmtId="0" fontId="0" fillId="0" borderId="0" xfId="0"/>
    <xf numFmtId="0" fontId="14" fillId="12" borderId="7" xfId="0" applyFont="1" applyFill="1" applyBorder="1"/>
    <xf numFmtId="0" fontId="14" fillId="12" borderId="8" xfId="0" applyFont="1" applyFill="1" applyBorder="1"/>
    <xf numFmtId="0" fontId="14" fillId="12" borderId="9" xfId="0" applyFont="1" applyFill="1" applyBorder="1"/>
    <xf numFmtId="0" fontId="14" fillId="3" borderId="10" xfId="0" applyFont="1" applyFill="1" applyBorder="1" applyAlignment="1">
      <alignment horizontal="center"/>
    </xf>
    <xf numFmtId="0" fontId="14" fillId="3" borderId="11" xfId="0" applyFont="1" applyFill="1" applyBorder="1" applyAlignment="1">
      <alignment horizontal="center"/>
    </xf>
    <xf numFmtId="0" fontId="13" fillId="0" borderId="10" xfId="0" applyFont="1" applyBorder="1"/>
    <xf numFmtId="0" fontId="13" fillId="0" borderId="2" xfId="0" applyFont="1" applyBorder="1"/>
    <xf numFmtId="0" fontId="13" fillId="0" borderId="11" xfId="0" applyFont="1" applyBorder="1"/>
    <xf numFmtId="0" fontId="13" fillId="0" borderId="15" xfId="0" applyFont="1" applyBorder="1"/>
    <xf numFmtId="0" fontId="13" fillId="0" borderId="0" xfId="0" applyFont="1" applyBorder="1"/>
    <xf numFmtId="0" fontId="13" fillId="0" borderId="14" xfId="0" applyFont="1" applyBorder="1"/>
    <xf numFmtId="0" fontId="13" fillId="0" borderId="3" xfId="0" applyFont="1" applyBorder="1"/>
    <xf numFmtId="0" fontId="13" fillId="0" borderId="12" xfId="0" applyFont="1" applyBorder="1"/>
    <xf numFmtId="0" fontId="13" fillId="0" borderId="0" xfId="0" applyFont="1"/>
    <xf numFmtId="0" fontId="13" fillId="0" borderId="14" xfId="0" applyFont="1" applyBorder="1" applyAlignment="1"/>
    <xf numFmtId="0" fontId="13" fillId="12" borderId="7" xfId="0" applyFont="1" applyFill="1" applyBorder="1" applyAlignment="1"/>
    <xf numFmtId="0" fontId="13" fillId="12" borderId="8" xfId="0" applyFont="1" applyFill="1" applyBorder="1" applyAlignment="1"/>
    <xf numFmtId="0" fontId="13" fillId="12" borderId="9" xfId="0" applyFont="1" applyFill="1" applyBorder="1" applyAlignment="1"/>
    <xf numFmtId="49" fontId="13" fillId="0" borderId="3" xfId="0" applyNumberFormat="1" applyFont="1" applyBorder="1" applyAlignment="1">
      <alignment horizontal="left" vertical="top"/>
    </xf>
    <xf numFmtId="49" fontId="13" fillId="0" borderId="12" xfId="0" applyNumberFormat="1" applyFont="1" applyBorder="1" applyAlignment="1">
      <alignment horizontal="left" vertical="top"/>
    </xf>
    <xf numFmtId="49" fontId="13" fillId="0" borderId="4" xfId="0" applyNumberFormat="1" applyFont="1" applyBorder="1" applyAlignment="1">
      <alignment horizontal="left" vertical="top"/>
    </xf>
    <xf numFmtId="0" fontId="34" fillId="0" borderId="0" xfId="8" applyFont="1" applyAlignment="1">
      <alignment vertical="center"/>
    </xf>
    <xf numFmtId="0" fontId="35" fillId="0" borderId="0" xfId="8" applyFont="1" applyAlignment="1">
      <alignment vertical="center"/>
    </xf>
    <xf numFmtId="3" fontId="34" fillId="0" borderId="0" xfId="8" applyNumberFormat="1" applyFont="1" applyAlignment="1">
      <alignment vertical="center"/>
    </xf>
    <xf numFmtId="0" fontId="0" fillId="0" borderId="0" xfId="0"/>
    <xf numFmtId="0" fontId="0" fillId="0" borderId="0" xfId="0" applyAlignment="1">
      <alignment vertical="top"/>
    </xf>
    <xf numFmtId="0" fontId="2" fillId="3" borderId="1" xfId="0" applyFont="1" applyFill="1" applyBorder="1" applyAlignment="1">
      <alignment horizontal="left"/>
    </xf>
    <xf numFmtId="0" fontId="0" fillId="0" borderId="3" xfId="0" applyFont="1" applyBorder="1"/>
    <xf numFmtId="0" fontId="0" fillId="0" borderId="12" xfId="0" applyFont="1" applyBorder="1"/>
    <xf numFmtId="0" fontId="0" fillId="0" borderId="4" xfId="0" applyFont="1" applyBorder="1"/>
    <xf numFmtId="0" fontId="2" fillId="3" borderId="3" xfId="0" applyFont="1" applyFill="1" applyBorder="1"/>
    <xf numFmtId="0" fontId="2" fillId="3" borderId="12" xfId="0" applyFont="1" applyFill="1" applyBorder="1"/>
    <xf numFmtId="0" fontId="2" fillId="3" borderId="4" xfId="0" applyFont="1" applyFill="1" applyBorder="1"/>
    <xf numFmtId="0" fontId="0" fillId="13" borderId="3" xfId="0" applyFill="1" applyBorder="1"/>
    <xf numFmtId="0" fontId="0" fillId="13" borderId="4" xfId="0" applyFill="1" applyBorder="1"/>
    <xf numFmtId="0" fontId="0" fillId="0" borderId="3" xfId="0" applyBorder="1"/>
    <xf numFmtId="0" fontId="0" fillId="0" borderId="12" xfId="0" applyBorder="1"/>
    <xf numFmtId="0" fontId="0" fillId="0" borderId="4" xfId="0" applyBorder="1"/>
    <xf numFmtId="0" fontId="0" fillId="0" borderId="3" xfId="0" applyFont="1" applyFill="1" applyBorder="1"/>
    <xf numFmtId="0" fontId="0" fillId="0" borderId="12" xfId="0" applyFont="1" applyFill="1" applyBorder="1"/>
    <xf numFmtId="0" fontId="0" fillId="0" borderId="4" xfId="0" applyFont="1" applyFill="1" applyBorder="1"/>
    <xf numFmtId="0" fontId="0" fillId="13" borderId="1" xfId="0" applyFill="1" applyBorder="1"/>
    <xf numFmtId="0" fontId="0" fillId="0" borderId="1" xfId="0" applyBorder="1"/>
    <xf numFmtId="0" fontId="2" fillId="6" borderId="1" xfId="0" applyFont="1" applyFill="1" applyBorder="1"/>
    <xf numFmtId="0" fontId="2" fillId="6" borderId="1" xfId="0" applyFont="1" applyFill="1" applyBorder="1" applyAlignment="1">
      <alignment horizontal="left"/>
    </xf>
    <xf numFmtId="0" fontId="0" fillId="13" borderId="2" xfId="0" applyFill="1" applyBorder="1" applyAlignment="1">
      <alignment horizontal="center"/>
    </xf>
    <xf numFmtId="0" fontId="2" fillId="6" borderId="3" xfId="0" applyFont="1" applyFill="1" applyBorder="1" applyAlignment="1">
      <alignment horizontal="left"/>
    </xf>
    <xf numFmtId="0" fontId="2" fillId="6" borderId="12" xfId="0" applyFont="1" applyFill="1" applyBorder="1" applyAlignment="1">
      <alignment horizontal="left"/>
    </xf>
    <xf numFmtId="0" fontId="2" fillId="6" borderId="4" xfId="0" applyFont="1" applyFill="1" applyBorder="1" applyAlignment="1">
      <alignment horizontal="left"/>
    </xf>
    <xf numFmtId="0" fontId="21" fillId="0" borderId="0" xfId="0" applyFont="1" applyAlignment="1">
      <alignment horizontal="left" wrapText="1"/>
    </xf>
    <xf numFmtId="0" fontId="8" fillId="0" borderId="1" xfId="0" applyFont="1" applyBorder="1"/>
    <xf numFmtId="0" fontId="2" fillId="3" borderId="3" xfId="0" applyFont="1" applyFill="1" applyBorder="1" applyAlignment="1">
      <alignment horizontal="center"/>
    </xf>
    <xf numFmtId="0" fontId="2" fillId="3" borderId="4" xfId="0" applyFont="1" applyFill="1" applyBorder="1" applyAlignment="1">
      <alignment horizontal="center"/>
    </xf>
    <xf numFmtId="0" fontId="0" fillId="13" borderId="3" xfId="0" applyFill="1" applyBorder="1" applyAlignment="1">
      <alignment horizontal="left" vertical="top" wrapText="1"/>
    </xf>
    <xf numFmtId="0" fontId="0" fillId="13" borderId="12" xfId="0" applyFill="1" applyBorder="1" applyAlignment="1">
      <alignment horizontal="left" vertical="top" wrapText="1"/>
    </xf>
    <xf numFmtId="0" fontId="0" fillId="13" borderId="4" xfId="0" applyFill="1" applyBorder="1" applyAlignment="1">
      <alignment horizontal="left" vertical="top" wrapText="1"/>
    </xf>
    <xf numFmtId="0" fontId="2" fillId="3" borderId="12" xfId="0" applyFont="1" applyFill="1" applyBorder="1" applyAlignment="1">
      <alignment horizontal="center"/>
    </xf>
    <xf numFmtId="0" fontId="0" fillId="13" borderId="1" xfId="0" applyFill="1" applyBorder="1" applyAlignment="1">
      <alignment horizontal="left" vertical="top" wrapText="1"/>
    </xf>
    <xf numFmtId="0" fontId="0" fillId="0" borderId="1" xfId="0" applyBorder="1" applyAlignment="1">
      <alignment horizontal="left" wrapText="1"/>
    </xf>
    <xf numFmtId="0" fontId="0" fillId="0" borderId="7" xfId="0" applyBorder="1"/>
    <xf numFmtId="0" fontId="0" fillId="0" borderId="8" xfId="0" applyBorder="1"/>
    <xf numFmtId="0" fontId="0" fillId="0" borderId="9" xfId="0" applyBorder="1"/>
    <xf numFmtId="0" fontId="0" fillId="0" borderId="15" xfId="0" applyBorder="1"/>
    <xf numFmtId="0" fontId="0" fillId="0" borderId="0" xfId="0" applyBorder="1"/>
    <xf numFmtId="0" fontId="0" fillId="0" borderId="14" xfId="0" applyBorder="1"/>
    <xf numFmtId="0" fontId="0" fillId="0" borderId="10" xfId="0" applyBorder="1"/>
    <xf numFmtId="0" fontId="0" fillId="0" borderId="2" xfId="0" applyBorder="1"/>
    <xf numFmtId="0" fontId="0" fillId="0" borderId="11" xfId="0" applyBorder="1"/>
    <xf numFmtId="0" fontId="2" fillId="3" borderId="1" xfId="0" applyFont="1" applyFill="1" applyBorder="1" applyAlignment="1">
      <alignment horizontal="center"/>
    </xf>
    <xf numFmtId="43" fontId="1" fillId="13" borderId="1" xfId="1" applyFont="1" applyFill="1" applyBorder="1"/>
    <xf numFmtId="43" fontId="1" fillId="5" borderId="3" xfId="1" applyFont="1" applyFill="1" applyBorder="1"/>
    <xf numFmtId="43" fontId="1" fillId="5" borderId="4" xfId="1" applyFont="1" applyFill="1" applyBorder="1"/>
    <xf numFmtId="0" fontId="2" fillId="0" borderId="1" xfId="0" applyFont="1" applyBorder="1" applyAlignment="1">
      <alignment horizontal="center"/>
    </xf>
    <xf numFmtId="0" fontId="0" fillId="0" borderId="1" xfId="0" applyBorder="1" applyAlignment="1">
      <alignment horizontal="center"/>
    </xf>
    <xf numFmtId="0" fontId="0" fillId="0" borderId="1" xfId="0" applyFont="1" applyBorder="1" applyAlignment="1">
      <alignment horizontal="center"/>
    </xf>
    <xf numFmtId="0" fontId="30" fillId="0" borderId="15" xfId="0" applyFont="1" applyBorder="1" applyAlignment="1">
      <alignment horizontal="left" wrapText="1" indent="1"/>
    </xf>
    <xf numFmtId="0" fontId="30" fillId="0" borderId="0" xfId="0" applyFont="1" applyAlignment="1">
      <alignment horizontal="left" wrapText="1" indent="1"/>
    </xf>
    <xf numFmtId="43" fontId="2" fillId="0" borderId="1" xfId="1" applyFont="1" applyBorder="1"/>
    <xf numFmtId="43" fontId="0" fillId="13" borderId="1" xfId="1" applyFont="1" applyFill="1" applyBorder="1"/>
    <xf numFmtId="43" fontId="0" fillId="0" borderId="8" xfId="0" applyNumberFormat="1" applyBorder="1" applyAlignment="1">
      <alignment horizontal="center"/>
    </xf>
    <xf numFmtId="0" fontId="0" fillId="0" borderId="8" xfId="0" applyBorder="1" applyAlignment="1">
      <alignment horizontal="center"/>
    </xf>
    <xf numFmtId="166" fontId="0" fillId="13" borderId="1" xfId="1" applyNumberFormat="1" applyFont="1" applyFill="1" applyBorder="1" applyAlignment="1"/>
    <xf numFmtId="0" fontId="0" fillId="0" borderId="12" xfId="0" applyFont="1" applyFill="1" applyBorder="1" applyAlignment="1">
      <alignment horizontal="left"/>
    </xf>
    <xf numFmtId="0" fontId="0" fillId="0" borderId="4" xfId="0" applyFont="1" applyFill="1" applyBorder="1" applyAlignment="1">
      <alignment horizontal="left"/>
    </xf>
    <xf numFmtId="0" fontId="2" fillId="12" borderId="3" xfId="0" applyFont="1" applyFill="1" applyBorder="1" applyAlignment="1">
      <alignment horizontal="center"/>
    </xf>
    <xf numFmtId="0" fontId="2" fillId="12" borderId="4" xfId="0" applyFont="1" applyFill="1" applyBorder="1" applyAlignment="1">
      <alignment horizontal="center"/>
    </xf>
    <xf numFmtId="0" fontId="2" fillId="12" borderId="12" xfId="0" applyFont="1" applyFill="1" applyBorder="1" applyAlignment="1">
      <alignment horizontal="center"/>
    </xf>
    <xf numFmtId="43" fontId="0" fillId="13" borderId="1" xfId="1" applyFont="1" applyFill="1" applyBorder="1" applyAlignment="1"/>
    <xf numFmtId="0" fontId="0" fillId="0" borderId="1" xfId="0" applyBorder="1" applyAlignment="1">
      <alignment vertical="top" wrapText="1"/>
    </xf>
    <xf numFmtId="44" fontId="0" fillId="0" borderId="1" xfId="2" applyNumberFormat="1" applyFont="1" applyBorder="1"/>
    <xf numFmtId="0" fontId="13" fillId="0" borderId="1" xfId="0" applyFont="1" applyBorder="1"/>
    <xf numFmtId="166" fontId="0" fillId="4" borderId="5" xfId="1" applyNumberFormat="1" applyFont="1" applyFill="1" applyBorder="1"/>
    <xf numFmtId="166" fontId="0" fillId="4" borderId="10" xfId="1" applyNumberFormat="1" applyFont="1" applyFill="1" applyBorder="1"/>
    <xf numFmtId="166" fontId="0" fillId="4" borderId="2" xfId="1" applyNumberFormat="1" applyFont="1" applyFill="1" applyBorder="1"/>
    <xf numFmtId="166" fontId="0" fillId="4" borderId="4" xfId="1" applyNumberFormat="1" applyFont="1" applyFill="1" applyBorder="1"/>
    <xf numFmtId="166" fontId="0" fillId="4" borderId="1" xfId="1" applyNumberFormat="1" applyFont="1" applyFill="1" applyBorder="1"/>
    <xf numFmtId="165" fontId="2" fillId="3" borderId="1" xfId="1" applyNumberFormat="1" applyFont="1" applyFill="1" applyBorder="1"/>
    <xf numFmtId="44" fontId="0" fillId="0" borderId="0" xfId="2" applyFont="1" applyAlignment="1">
      <alignment horizontal="right"/>
    </xf>
    <xf numFmtId="0" fontId="8" fillId="0" borderId="0" xfId="0" applyFont="1" applyAlignment="1">
      <alignment horizontal="left" vertical="top" wrapText="1"/>
    </xf>
    <xf numFmtId="165" fontId="0" fillId="0" borderId="3" xfId="1" applyNumberFormat="1" applyFont="1" applyBorder="1"/>
    <xf numFmtId="165" fontId="0" fillId="0" borderId="12" xfId="1" applyNumberFormat="1" applyFont="1" applyBorder="1"/>
    <xf numFmtId="165" fontId="0" fillId="0" borderId="4" xfId="1" applyNumberFormat="1" applyFont="1" applyBorder="1"/>
    <xf numFmtId="165" fontId="0" fillId="0" borderId="1" xfId="1" applyNumberFormat="1" applyFont="1" applyBorder="1"/>
    <xf numFmtId="44" fontId="2" fillId="0" borderId="16" xfId="2" applyFont="1" applyBorder="1"/>
    <xf numFmtId="0" fontId="3" fillId="2" borderId="3" xfId="0" applyFont="1" applyFill="1" applyBorder="1" applyAlignment="1">
      <alignment horizontal="center"/>
    </xf>
    <xf numFmtId="0" fontId="3" fillId="2" borderId="12" xfId="0" applyFont="1" applyFill="1" applyBorder="1" applyAlignment="1">
      <alignment horizontal="center"/>
    </xf>
    <xf numFmtId="0" fontId="3" fillId="2" borderId="4" xfId="0" applyFont="1" applyFill="1" applyBorder="1" applyAlignment="1">
      <alignment horizontal="center"/>
    </xf>
    <xf numFmtId="0" fontId="14" fillId="0" borderId="1" xfId="0" applyFont="1" applyBorder="1"/>
    <xf numFmtId="43" fontId="2" fillId="3" borderId="1" xfId="1" applyFont="1" applyFill="1" applyBorder="1"/>
    <xf numFmtId="43" fontId="0" fillId="3" borderId="1" xfId="1" applyFont="1" applyFill="1" applyBorder="1" applyAlignment="1">
      <alignment horizontal="center"/>
    </xf>
    <xf numFmtId="0" fontId="14" fillId="0" borderId="3" xfId="0" applyFont="1" applyBorder="1" applyAlignment="1">
      <alignment horizontal="left"/>
    </xf>
    <xf numFmtId="0" fontId="14" fillId="0" borderId="12" xfId="0" applyFont="1" applyBorder="1" applyAlignment="1">
      <alignment horizontal="left"/>
    </xf>
    <xf numFmtId="43" fontId="0" fillId="4" borderId="6" xfId="1" applyFont="1" applyFill="1" applyBorder="1"/>
    <xf numFmtId="43" fontId="0" fillId="4" borderId="7" xfId="1" applyFont="1" applyFill="1" applyBorder="1"/>
    <xf numFmtId="166" fontId="0" fillId="4" borderId="8" xfId="1" applyNumberFormat="1" applyFont="1" applyFill="1" applyBorder="1"/>
    <xf numFmtId="166" fontId="0" fillId="4" borderId="9" xfId="1" applyNumberFormat="1" applyFont="1" applyFill="1" applyBorder="1"/>
    <xf numFmtId="165" fontId="0" fillId="3" borderId="1" xfId="1" applyNumberFormat="1" applyFont="1" applyFill="1" applyBorder="1"/>
    <xf numFmtId="44" fontId="0" fillId="0" borderId="0" xfId="2" applyFont="1"/>
    <xf numFmtId="44" fontId="0" fillId="0" borderId="0" xfId="2" applyNumberFormat="1" applyFont="1"/>
    <xf numFmtId="44" fontId="0" fillId="0" borderId="0" xfId="2" applyFont="1" applyBorder="1"/>
    <xf numFmtId="0" fontId="0" fillId="0" borderId="0" xfId="0" applyAlignment="1">
      <alignment horizontal="left" vertical="top" wrapText="1"/>
    </xf>
    <xf numFmtId="0" fontId="18" fillId="0" borderId="0" xfId="0" applyFont="1" applyAlignment="1">
      <alignment horizontal="left" vertical="top" wrapText="1"/>
    </xf>
    <xf numFmtId="166" fontId="0" fillId="3" borderId="1" xfId="1" applyNumberFormat="1" applyFont="1" applyFill="1" applyBorder="1"/>
    <xf numFmtId="165" fontId="0" fillId="3" borderId="3" xfId="1" applyNumberFormat="1" applyFont="1" applyFill="1" applyBorder="1"/>
    <xf numFmtId="165" fontId="0" fillId="3" borderId="12" xfId="1" applyNumberFormat="1" applyFont="1" applyFill="1" applyBorder="1"/>
    <xf numFmtId="165" fontId="0" fillId="3" borderId="4" xfId="1" applyNumberFormat="1" applyFont="1" applyFill="1" applyBorder="1"/>
    <xf numFmtId="165" fontId="0" fillId="0" borderId="1" xfId="1" applyNumberFormat="1" applyFont="1" applyBorder="1" applyAlignment="1">
      <alignment horizontal="center"/>
    </xf>
    <xf numFmtId="10" fontId="0" fillId="3" borderId="1" xfId="3" applyNumberFormat="1" applyFont="1" applyFill="1" applyBorder="1"/>
    <xf numFmtId="10" fontId="0" fillId="3" borderId="3" xfId="3" applyNumberFormat="1" applyFont="1" applyFill="1" applyBorder="1"/>
    <xf numFmtId="10" fontId="0" fillId="3" borderId="12" xfId="3" applyNumberFormat="1" applyFont="1" applyFill="1" applyBorder="1"/>
    <xf numFmtId="10" fontId="0" fillId="3" borderId="4" xfId="3" applyNumberFormat="1" applyFont="1" applyFill="1" applyBorder="1"/>
    <xf numFmtId="44" fontId="0" fillId="0" borderId="8" xfId="2" applyFont="1" applyBorder="1"/>
    <xf numFmtId="165" fontId="0" fillId="0" borderId="0" xfId="0" applyNumberFormat="1"/>
    <xf numFmtId="165" fontId="0" fillId="0" borderId="0" xfId="2" applyNumberFormat="1" applyFont="1" applyAlignment="1">
      <alignment horizontal="left"/>
    </xf>
    <xf numFmtId="166" fontId="0" fillId="0" borderId="1" xfId="1" applyNumberFormat="1" applyFont="1" applyBorder="1" applyAlignment="1">
      <alignment horizontal="center"/>
    </xf>
    <xf numFmtId="0" fontId="0" fillId="9" borderId="6" xfId="0" applyFill="1" applyBorder="1" applyAlignment="1">
      <alignment horizontal="center"/>
    </xf>
    <xf numFmtId="165" fontId="0" fillId="0" borderId="2" xfId="2" applyNumberFormat="1" applyFont="1" applyBorder="1" applyAlignment="1">
      <alignment horizontal="left"/>
    </xf>
    <xf numFmtId="165" fontId="0" fillId="0" borderId="2" xfId="0" applyNumberFormat="1" applyBorder="1"/>
    <xf numFmtId="0" fontId="2" fillId="0" borderId="1" xfId="0" applyFont="1" applyBorder="1"/>
    <xf numFmtId="0" fontId="2" fillId="0" borderId="3" xfId="0" applyFont="1" applyBorder="1"/>
    <xf numFmtId="10" fontId="0" fillId="0" borderId="3" xfId="3" applyNumberFormat="1" applyFont="1" applyBorder="1" applyAlignment="1">
      <alignment horizontal="right"/>
    </xf>
    <xf numFmtId="10" fontId="0" fillId="0" borderId="12" xfId="3" applyNumberFormat="1" applyFont="1" applyBorder="1" applyAlignment="1">
      <alignment horizontal="right"/>
    </xf>
    <xf numFmtId="10" fontId="0" fillId="0" borderId="4" xfId="3" applyNumberFormat="1" applyFont="1" applyBorder="1" applyAlignment="1">
      <alignment horizontal="right"/>
    </xf>
    <xf numFmtId="10" fontId="0" fillId="9" borderId="5" xfId="3" applyNumberFormat="1" applyFont="1" applyFill="1" applyBorder="1" applyAlignment="1">
      <alignment horizontal="center"/>
    </xf>
    <xf numFmtId="165" fontId="2" fillId="0" borderId="16" xfId="0" applyNumberFormat="1" applyFont="1" applyBorder="1"/>
    <xf numFmtId="165" fontId="2" fillId="0" borderId="16" xfId="2" applyNumberFormat="1" applyFont="1" applyBorder="1" applyAlignment="1">
      <alignment horizontal="left"/>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44" fontId="0" fillId="0" borderId="1" xfId="0" applyNumberFormat="1" applyBorder="1" applyAlignment="1">
      <alignment horizontal="center"/>
    </xf>
    <xf numFmtId="165" fontId="0" fillId="0" borderId="0" xfId="0" applyNumberFormat="1" applyBorder="1"/>
    <xf numFmtId="165" fontId="0" fillId="0" borderId="0" xfId="2" applyNumberFormat="1" applyFont="1" applyBorder="1" applyAlignment="1">
      <alignment horizontal="left"/>
    </xf>
    <xf numFmtId="0" fontId="0" fillId="9" borderId="1" xfId="0" applyFill="1" applyBorder="1" applyAlignment="1">
      <alignment horizontal="center"/>
    </xf>
    <xf numFmtId="0" fontId="2" fillId="2" borderId="11" xfId="0" applyFont="1" applyFill="1" applyBorder="1" applyAlignment="1">
      <alignment horizontal="center"/>
    </xf>
    <xf numFmtId="0" fontId="2" fillId="2" borderId="5" xfId="0" applyFont="1" applyFill="1" applyBorder="1" applyAlignment="1">
      <alignment horizontal="center"/>
    </xf>
    <xf numFmtId="0" fontId="2" fillId="2" borderId="10" xfId="0" applyFont="1" applyFill="1" applyBorder="1" applyAlignment="1">
      <alignment horizontal="center"/>
    </xf>
    <xf numFmtId="0" fontId="2" fillId="2" borderId="2" xfId="0" applyFont="1" applyFill="1" applyBorder="1" applyAlignment="1">
      <alignment horizontal="center"/>
    </xf>
    <xf numFmtId="0" fontId="2" fillId="0" borderId="16" xfId="0" applyFont="1" applyBorder="1"/>
    <xf numFmtId="10" fontId="0" fillId="0" borderId="1" xfId="3" applyNumberFormat="1" applyFont="1" applyBorder="1"/>
    <xf numFmtId="0" fontId="0" fillId="3" borderId="1" xfId="0" applyFill="1" applyBorder="1" applyAlignment="1">
      <alignment horizontal="center"/>
    </xf>
    <xf numFmtId="44" fontId="0" fillId="0" borderId="3" xfId="0" applyNumberFormat="1" applyBorder="1" applyAlignment="1">
      <alignment horizontal="center"/>
    </xf>
    <xf numFmtId="44" fontId="0" fillId="0" borderId="12" xfId="0" applyNumberFormat="1" applyBorder="1" applyAlignment="1">
      <alignment horizontal="center"/>
    </xf>
    <xf numFmtId="44" fontId="0" fillId="0" borderId="4" xfId="0" applyNumberFormat="1" applyBorder="1" applyAlignment="1">
      <alignment horizontal="center"/>
    </xf>
    <xf numFmtId="167" fontId="0" fillId="0" borderId="10" xfId="0" applyNumberFormat="1" applyBorder="1" applyAlignment="1">
      <alignment horizontal="center" vertical="center"/>
    </xf>
    <xf numFmtId="167" fontId="0" fillId="0" borderId="2" xfId="0" applyNumberFormat="1" applyBorder="1" applyAlignment="1">
      <alignment horizontal="center" vertical="center"/>
    </xf>
    <xf numFmtId="167" fontId="0" fillId="0" borderId="11" xfId="0" applyNumberFormat="1" applyBorder="1" applyAlignment="1">
      <alignment horizontal="center" vertical="center"/>
    </xf>
    <xf numFmtId="8" fontId="2" fillId="3" borderId="1" xfId="1" applyNumberFormat="1" applyFont="1" applyFill="1" applyBorder="1"/>
    <xf numFmtId="0" fontId="2" fillId="2" borderId="1" xfId="0" applyFont="1" applyFill="1" applyBorder="1" applyAlignment="1">
      <alignment horizontal="center" vertical="center" wrapText="1"/>
    </xf>
    <xf numFmtId="0" fontId="13" fillId="5" borderId="3" xfId="0" applyFont="1" applyFill="1" applyBorder="1"/>
    <xf numFmtId="0" fontId="13" fillId="5" borderId="12" xfId="0" applyFont="1" applyFill="1" applyBorder="1"/>
    <xf numFmtId="0" fontId="13" fillId="5" borderId="4" xfId="0" applyFont="1" applyFill="1" applyBorder="1"/>
    <xf numFmtId="0" fontId="13" fillId="5" borderId="1" xfId="0" applyFont="1" applyFill="1" applyBorder="1"/>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2" borderId="9" xfId="0" applyFont="1" applyFill="1" applyBorder="1" applyAlignment="1">
      <alignment horizontal="center"/>
    </xf>
    <xf numFmtId="0" fontId="2" fillId="2" borderId="6" xfId="0" applyFont="1" applyFill="1" applyBorder="1" applyAlignment="1">
      <alignment horizontal="center"/>
    </xf>
    <xf numFmtId="0" fontId="12" fillId="0" borderId="1" xfId="0" applyFont="1" applyBorder="1"/>
    <xf numFmtId="0" fontId="12" fillId="0" borderId="3" xfId="0" applyFont="1" applyBorder="1"/>
    <xf numFmtId="44" fontId="0" fillId="0" borderId="12" xfId="0" applyNumberFormat="1" applyFill="1" applyBorder="1"/>
    <xf numFmtId="44" fontId="0" fillId="0" borderId="4" xfId="0" applyNumberFormat="1" applyFill="1" applyBorder="1"/>
    <xf numFmtId="44" fontId="0" fillId="0" borderId="1" xfId="0" applyNumberFormat="1" applyFill="1" applyBorder="1"/>
    <xf numFmtId="44" fontId="0" fillId="3" borderId="1" xfId="0" applyNumberFormat="1" applyFill="1" applyBorder="1" applyAlignment="1"/>
    <xf numFmtId="166" fontId="0" fillId="0" borderId="1" xfId="1" applyNumberFormat="1" applyFont="1" applyBorder="1"/>
    <xf numFmtId="0" fontId="0" fillId="0" borderId="1" xfId="0" applyBorder="1" applyAlignment="1"/>
    <xf numFmtId="165" fontId="0" fillId="0" borderId="8" xfId="0" applyNumberFormat="1" applyBorder="1"/>
    <xf numFmtId="0" fontId="2" fillId="2" borderId="1" xfId="0" applyFont="1" applyFill="1" applyBorder="1" applyAlignment="1">
      <alignment horizontal="left"/>
    </xf>
    <xf numFmtId="44" fontId="0" fillId="0" borderId="1" xfId="0" applyNumberFormat="1" applyBorder="1"/>
    <xf numFmtId="0" fontId="2" fillId="2" borderId="1" xfId="0" applyFont="1" applyFill="1" applyBorder="1"/>
    <xf numFmtId="0" fontId="2" fillId="0" borderId="1" xfId="0" applyFont="1" applyBorder="1" applyAlignment="1"/>
    <xf numFmtId="44" fontId="2" fillId="3" borderId="1" xfId="0" applyNumberFormat="1" applyFont="1" applyFill="1" applyBorder="1" applyAlignment="1"/>
    <xf numFmtId="165" fontId="2" fillId="0" borderId="17" xfId="2" applyNumberFormat="1" applyFont="1" applyBorder="1" applyAlignment="1">
      <alignment horizontal="left"/>
    </xf>
    <xf numFmtId="44" fontId="0" fillId="0" borderId="1" xfId="0" applyNumberFormat="1" applyBorder="1" applyAlignment="1"/>
    <xf numFmtId="165" fontId="0" fillId="0" borderId="16" xfId="0" applyNumberFormat="1" applyBorder="1"/>
    <xf numFmtId="0" fontId="2" fillId="2" borderId="1" xfId="0" applyFont="1" applyFill="1" applyBorder="1" applyAlignment="1">
      <alignment horizontal="center"/>
    </xf>
    <xf numFmtId="0" fontId="0" fillId="0" borderId="1" xfId="0" applyBorder="1" applyAlignment="1">
      <alignment horizontal="right"/>
    </xf>
    <xf numFmtId="0" fontId="9" fillId="0" borderId="0" xfId="0" applyFont="1" applyBorder="1" applyAlignment="1">
      <alignment horizontal="left" vertical="top"/>
    </xf>
    <xf numFmtId="0" fontId="2" fillId="0" borderId="2" xfId="0" applyFont="1" applyBorder="1" applyAlignment="1">
      <alignment horizontal="left" vertical="center"/>
    </xf>
    <xf numFmtId="0" fontId="9" fillId="0" borderId="0" xfId="0" applyFont="1" applyAlignment="1">
      <alignment horizontal="left" vertical="top"/>
    </xf>
    <xf numFmtId="0" fontId="0" fillId="0" borderId="3" xfId="0" applyBorder="1" applyAlignment="1">
      <alignment horizontal="right"/>
    </xf>
    <xf numFmtId="0" fontId="0" fillId="0" borderId="12" xfId="0" applyBorder="1" applyAlignment="1">
      <alignment horizontal="right"/>
    </xf>
    <xf numFmtId="0" fontId="0" fillId="0" borderId="4" xfId="0" applyBorder="1" applyAlignment="1">
      <alignment horizontal="right"/>
    </xf>
    <xf numFmtId="0" fontId="2" fillId="2" borderId="3" xfId="0" applyFont="1" applyFill="1" applyBorder="1"/>
    <xf numFmtId="0" fontId="2" fillId="2" borderId="12" xfId="0" applyFont="1" applyFill="1" applyBorder="1"/>
    <xf numFmtId="0" fontId="2" fillId="2" borderId="4" xfId="0" applyFont="1" applyFill="1" applyBorder="1"/>
    <xf numFmtId="0" fontId="0" fillId="0" borderId="15" xfId="0" applyBorder="1" applyAlignment="1">
      <alignment horizontal="right"/>
    </xf>
    <xf numFmtId="0" fontId="0" fillId="0" borderId="0" xfId="0" applyAlignment="1">
      <alignment horizontal="right"/>
    </xf>
    <xf numFmtId="43" fontId="0" fillId="0" borderId="3" xfId="1" applyFont="1" applyBorder="1" applyAlignment="1">
      <alignment horizontal="right"/>
    </xf>
    <xf numFmtId="43" fontId="0" fillId="0" borderId="12" xfId="1" applyFont="1" applyBorder="1" applyAlignment="1">
      <alignment horizontal="right"/>
    </xf>
    <xf numFmtId="43" fontId="0" fillId="0" borderId="4" xfId="1" applyFont="1" applyBorder="1" applyAlignment="1">
      <alignment horizontal="right"/>
    </xf>
    <xf numFmtId="0" fontId="20" fillId="0" borderId="2" xfId="0" applyFont="1" applyBorder="1" applyAlignment="1">
      <alignment horizontal="left" vertical="top"/>
    </xf>
    <xf numFmtId="0" fontId="20" fillId="0" borderId="11" xfId="0" applyFont="1" applyBorder="1" applyAlignment="1">
      <alignment horizontal="left" vertical="top"/>
    </xf>
    <xf numFmtId="0" fontId="0" fillId="0" borderId="7"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0" fillId="0" borderId="15" xfId="0" applyBorder="1" applyAlignment="1">
      <alignment horizontal="left" wrapText="1"/>
    </xf>
    <xf numFmtId="0" fontId="0" fillId="0" borderId="0" xfId="0" applyBorder="1" applyAlignment="1">
      <alignment horizontal="left" wrapText="1"/>
    </xf>
    <xf numFmtId="0" fontId="0" fillId="0" borderId="14" xfId="0" applyBorder="1" applyAlignment="1">
      <alignment horizontal="left" wrapText="1"/>
    </xf>
    <xf numFmtId="44" fontId="8" fillId="0" borderId="1" xfId="2" applyFont="1" applyBorder="1" applyAlignment="1">
      <alignment vertical="top"/>
    </xf>
    <xf numFmtId="44" fontId="8" fillId="7" borderId="1" xfId="2" applyFont="1" applyFill="1" applyBorder="1" applyAlignment="1">
      <alignment vertical="top"/>
    </xf>
    <xf numFmtId="0" fontId="8" fillId="3" borderId="1" xfId="0" applyFont="1" applyFill="1" applyBorder="1" applyAlignment="1">
      <alignment horizontal="center" vertical="top"/>
    </xf>
    <xf numFmtId="0" fontId="8" fillId="3" borderId="1" xfId="0" applyFont="1" applyFill="1" applyBorder="1" applyAlignment="1">
      <alignment vertical="top"/>
    </xf>
    <xf numFmtId="0" fontId="8" fillId="8" borderId="1" xfId="0" applyFont="1" applyFill="1" applyBorder="1" applyAlignment="1">
      <alignment vertical="top"/>
    </xf>
    <xf numFmtId="44" fontId="8" fillId="0" borderId="1" xfId="0" applyNumberFormat="1" applyFont="1" applyBorder="1" applyAlignment="1">
      <alignment vertical="top"/>
    </xf>
    <xf numFmtId="0" fontId="8" fillId="0" borderId="1" xfId="0" applyFont="1" applyBorder="1" applyAlignment="1">
      <alignment vertical="top"/>
    </xf>
    <xf numFmtId="0" fontId="0" fillId="10" borderId="1" xfId="0" applyFill="1" applyBorder="1"/>
    <xf numFmtId="0" fontId="0" fillId="0" borderId="3" xfId="0" applyFill="1" applyBorder="1" applyAlignment="1">
      <alignment horizontal="right"/>
    </xf>
    <xf numFmtId="0" fontId="0" fillId="0" borderId="12" xfId="0" applyFill="1" applyBorder="1" applyAlignment="1">
      <alignment horizontal="right"/>
    </xf>
    <xf numFmtId="0" fontId="0" fillId="0" borderId="4" xfId="0" applyFill="1" applyBorder="1" applyAlignment="1">
      <alignment horizontal="right"/>
    </xf>
    <xf numFmtId="8" fontId="0" fillId="3" borderId="1" xfId="0" applyNumberFormat="1" applyFill="1" applyBorder="1" applyAlignment="1"/>
    <xf numFmtId="0" fontId="2" fillId="0" borderId="2" xfId="0" applyFont="1" applyBorder="1" applyAlignment="1">
      <alignment horizontal="left"/>
    </xf>
    <xf numFmtId="43" fontId="0" fillId="0" borderId="1" xfId="1" applyFont="1" applyBorder="1"/>
    <xf numFmtId="0" fontId="13" fillId="0" borderId="1" xfId="0" applyFont="1" applyBorder="1" applyAlignment="1">
      <alignment horizontal="right"/>
    </xf>
    <xf numFmtId="167" fontId="13" fillId="0" borderId="1" xfId="0" applyNumberFormat="1" applyFont="1" applyBorder="1" applyAlignment="1">
      <alignment horizontal="right"/>
    </xf>
    <xf numFmtId="0" fontId="13" fillId="0" borderId="15" xfId="0" applyFont="1" applyBorder="1" applyAlignment="1"/>
    <xf numFmtId="0" fontId="13" fillId="0" borderId="0" xfId="0" applyFont="1" applyBorder="1" applyAlignment="1"/>
    <xf numFmtId="0" fontId="13" fillId="0" borderId="14" xfId="0" applyFont="1" applyBorder="1" applyAlignment="1"/>
    <xf numFmtId="0" fontId="13" fillId="0" borderId="15" xfId="0" applyFont="1" applyBorder="1" applyAlignment="1">
      <alignment horizontal="center"/>
    </xf>
    <xf numFmtId="0" fontId="13" fillId="0" borderId="0" xfId="0" applyFont="1" applyBorder="1" applyAlignment="1">
      <alignment horizontal="center"/>
    </xf>
    <xf numFmtId="0" fontId="13" fillId="0" borderId="14" xfId="0" applyFont="1" applyBorder="1" applyAlignment="1">
      <alignment horizontal="center"/>
    </xf>
    <xf numFmtId="0" fontId="13" fillId="0" borderId="15" xfId="0" applyFont="1" applyBorder="1" applyAlignment="1">
      <alignment horizontal="left" wrapText="1"/>
    </xf>
    <xf numFmtId="0" fontId="13" fillId="0" borderId="0" xfId="0" applyFont="1" applyBorder="1" applyAlignment="1">
      <alignment horizontal="left" wrapText="1"/>
    </xf>
    <xf numFmtId="0" fontId="13" fillId="0" borderId="14" xfId="0" applyFont="1" applyBorder="1" applyAlignment="1">
      <alignment horizontal="left" wrapText="1"/>
    </xf>
    <xf numFmtId="0" fontId="13" fillId="0" borderId="10" xfId="0" applyFont="1" applyBorder="1" applyAlignment="1">
      <alignment horizontal="left" wrapText="1"/>
    </xf>
    <xf numFmtId="0" fontId="13" fillId="0" borderId="2" xfId="0" applyFont="1" applyBorder="1" applyAlignment="1">
      <alignment horizontal="left" wrapText="1"/>
    </xf>
    <xf numFmtId="0" fontId="13" fillId="0" borderId="11" xfId="0" applyFont="1" applyBorder="1" applyAlignment="1">
      <alignment horizontal="left" wrapText="1"/>
    </xf>
    <xf numFmtId="0" fontId="13" fillId="0" borderId="7" xfId="0" applyFont="1" applyBorder="1"/>
    <xf numFmtId="0" fontId="13" fillId="0" borderId="8" xfId="0" applyFont="1" applyBorder="1"/>
    <xf numFmtId="167" fontId="13" fillId="0" borderId="7" xfId="2" applyNumberFormat="1" applyFont="1" applyBorder="1" applyAlignment="1">
      <alignment horizontal="right" vertical="center"/>
    </xf>
    <xf numFmtId="167" fontId="13" fillId="0" borderId="8" xfId="2" applyNumberFormat="1" applyFont="1" applyBorder="1" applyAlignment="1">
      <alignment horizontal="right" vertical="center"/>
    </xf>
    <xf numFmtId="167" fontId="13" fillId="0" borderId="9" xfId="2" applyNumberFormat="1" applyFont="1" applyBorder="1" applyAlignment="1">
      <alignment horizontal="right" vertical="center"/>
    </xf>
    <xf numFmtId="167" fontId="13" fillId="0" borderId="10" xfId="2" applyNumberFormat="1" applyFont="1" applyBorder="1" applyAlignment="1">
      <alignment horizontal="right" vertical="center"/>
    </xf>
    <xf numFmtId="167" fontId="13" fillId="0" borderId="2" xfId="2" applyNumberFormat="1" applyFont="1" applyBorder="1" applyAlignment="1">
      <alignment horizontal="right" vertical="center"/>
    </xf>
    <xf numFmtId="167" fontId="13" fillId="0" borderId="11" xfId="2" applyNumberFormat="1" applyFont="1" applyBorder="1" applyAlignment="1">
      <alignment horizontal="right" vertical="center"/>
    </xf>
    <xf numFmtId="0" fontId="13" fillId="0" borderId="10" xfId="0" applyFont="1" applyBorder="1" applyAlignment="1">
      <alignment horizontal="center"/>
    </xf>
    <xf numFmtId="0" fontId="13" fillId="0" borderId="2" xfId="0" applyFont="1" applyBorder="1" applyAlignment="1">
      <alignment horizontal="center"/>
    </xf>
    <xf numFmtId="0" fontId="13" fillId="0" borderId="11" xfId="0" applyFont="1" applyBorder="1" applyAlignment="1">
      <alignment horizontal="center"/>
    </xf>
    <xf numFmtId="0" fontId="13" fillId="0" borderId="10" xfId="0" applyFont="1" applyBorder="1"/>
    <xf numFmtId="0" fontId="13" fillId="0" borderId="2" xfId="0" applyFont="1" applyBorder="1"/>
    <xf numFmtId="0" fontId="24" fillId="11" borderId="2" xfId="0" applyFont="1" applyFill="1" applyBorder="1" applyAlignment="1">
      <alignment horizontal="left"/>
    </xf>
    <xf numFmtId="0" fontId="13" fillId="0" borderId="7" xfId="0" applyFont="1" applyBorder="1" applyAlignment="1"/>
    <xf numFmtId="0" fontId="13" fillId="0" borderId="8" xfId="0" applyFont="1" applyBorder="1" applyAlignment="1"/>
    <xf numFmtId="0" fontId="13" fillId="0" borderId="9" xfId="0" applyFont="1" applyBorder="1" applyAlignment="1"/>
    <xf numFmtId="10" fontId="13" fillId="0" borderId="7" xfId="0" applyNumberFormat="1"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2" xfId="0" applyFont="1" applyBorder="1" applyAlignment="1">
      <alignment horizontal="left" vertical="top" wrapText="1"/>
    </xf>
    <xf numFmtId="0" fontId="13" fillId="0" borderId="11" xfId="0" applyFont="1" applyBorder="1" applyAlignment="1">
      <alignment horizontal="left" vertical="top" wrapText="1"/>
    </xf>
    <xf numFmtId="3" fontId="13" fillId="0" borderId="1" xfId="0" applyNumberFormat="1" applyFont="1" applyBorder="1" applyAlignment="1">
      <alignment horizontal="center"/>
    </xf>
    <xf numFmtId="0" fontId="13" fillId="0" borderId="1" xfId="0" applyFont="1" applyBorder="1" applyAlignment="1">
      <alignment horizontal="center"/>
    </xf>
    <xf numFmtId="10" fontId="13" fillId="0" borderId="15" xfId="0" applyNumberFormat="1" applyFont="1" applyBorder="1" applyAlignment="1">
      <alignment horizontal="center"/>
    </xf>
    <xf numFmtId="0" fontId="13" fillId="12" borderId="7" xfId="0" applyFont="1" applyFill="1" applyBorder="1" applyAlignment="1"/>
    <xf numFmtId="0" fontId="13" fillId="12" borderId="8" xfId="0" applyFont="1" applyFill="1" applyBorder="1" applyAlignment="1"/>
    <xf numFmtId="0" fontId="13" fillId="12" borderId="9" xfId="0" applyFont="1" applyFill="1" applyBorder="1" applyAlignment="1"/>
    <xf numFmtId="0" fontId="13" fillId="12" borderId="7" xfId="0" applyFont="1" applyFill="1" applyBorder="1"/>
    <xf numFmtId="0" fontId="13" fillId="12" borderId="8" xfId="0" applyFont="1" applyFill="1" applyBorder="1"/>
    <xf numFmtId="0" fontId="13" fillId="12" borderId="9" xfId="0" applyFont="1" applyFill="1" applyBorder="1"/>
    <xf numFmtId="0" fontId="13" fillId="0" borderId="7" xfId="0" applyFont="1" applyBorder="1" applyAlignment="1">
      <alignment horizontal="center"/>
    </xf>
    <xf numFmtId="0" fontId="13" fillId="0" borderId="7" xfId="0" applyFont="1" applyBorder="1" applyAlignment="1">
      <alignment horizontal="left" wrapText="1"/>
    </xf>
    <xf numFmtId="0" fontId="13" fillId="0" borderId="8" xfId="0" applyFont="1" applyBorder="1" applyAlignment="1">
      <alignment horizontal="left" wrapText="1"/>
    </xf>
    <xf numFmtId="0" fontId="13" fillId="0" borderId="9" xfId="0" applyFont="1" applyBorder="1" applyAlignment="1">
      <alignment horizontal="left" wrapText="1"/>
    </xf>
    <xf numFmtId="0" fontId="13" fillId="12" borderId="10" xfId="0" applyFont="1" applyFill="1" applyBorder="1"/>
    <xf numFmtId="0" fontId="13" fillId="12" borderId="2" xfId="0" applyFont="1" applyFill="1" applyBorder="1"/>
    <xf numFmtId="0" fontId="13" fillId="12" borderId="11" xfId="0" applyFont="1" applyFill="1" applyBorder="1"/>
    <xf numFmtId="6" fontId="13" fillId="0" borderId="1" xfId="0" applyNumberFormat="1" applyFont="1" applyBorder="1" applyAlignment="1">
      <alignment horizontal="center"/>
    </xf>
    <xf numFmtId="167" fontId="13" fillId="0" borderId="1" xfId="0" applyNumberFormat="1" applyFont="1" applyBorder="1"/>
    <xf numFmtId="0" fontId="13" fillId="0" borderId="5" xfId="0" applyFont="1" applyBorder="1"/>
    <xf numFmtId="0" fontId="13" fillId="0" borderId="11" xfId="0" applyFont="1" applyBorder="1"/>
    <xf numFmtId="0" fontId="13" fillId="0" borderId="0" xfId="0" applyFont="1"/>
    <xf numFmtId="0" fontId="13" fillId="0" borderId="6" xfId="0" applyFont="1" applyBorder="1"/>
    <xf numFmtId="0" fontId="13" fillId="0" borderId="15" xfId="0" applyFont="1" applyBorder="1"/>
    <xf numFmtId="0" fontId="13" fillId="0" borderId="0" xfId="0" applyFont="1" applyBorder="1"/>
    <xf numFmtId="0" fontId="13" fillId="0" borderId="14" xfId="0" applyFont="1" applyBorder="1"/>
    <xf numFmtId="168" fontId="13" fillId="0" borderId="15" xfId="1" applyNumberFormat="1" applyFont="1" applyBorder="1"/>
    <xf numFmtId="168" fontId="13" fillId="0" borderId="0" xfId="1" applyNumberFormat="1" applyFont="1" applyBorder="1"/>
    <xf numFmtId="168" fontId="13" fillId="0" borderId="14" xfId="1" applyNumberFormat="1" applyFont="1" applyBorder="1"/>
    <xf numFmtId="168" fontId="13" fillId="0" borderId="0" xfId="1" applyNumberFormat="1" applyFont="1"/>
    <xf numFmtId="0" fontId="13" fillId="0" borderId="3" xfId="0" applyFont="1" applyBorder="1"/>
    <xf numFmtId="0" fontId="13" fillId="0" borderId="12" xfId="0" applyFont="1" applyBorder="1"/>
    <xf numFmtId="0" fontId="13" fillId="0" borderId="4" xfId="0" applyFont="1" applyBorder="1"/>
    <xf numFmtId="168" fontId="13" fillId="0" borderId="3" xfId="1" applyNumberFormat="1" applyFont="1" applyBorder="1"/>
    <xf numFmtId="168" fontId="13" fillId="0" borderId="12" xfId="1" applyNumberFormat="1" applyFont="1" applyBorder="1"/>
    <xf numFmtId="168" fontId="13" fillId="0" borderId="4" xfId="1" applyNumberFormat="1" applyFont="1" applyBorder="1"/>
    <xf numFmtId="168" fontId="13" fillId="0" borderId="1" xfId="0" applyNumberFormat="1" applyFont="1" applyBorder="1"/>
    <xf numFmtId="0" fontId="13" fillId="12" borderId="3" xfId="0" applyFont="1" applyFill="1" applyBorder="1" applyAlignment="1">
      <alignment horizontal="left"/>
    </xf>
    <xf numFmtId="0" fontId="13" fillId="12" borderId="12" xfId="0" applyFont="1" applyFill="1" applyBorder="1" applyAlignment="1">
      <alignment horizontal="left"/>
    </xf>
    <xf numFmtId="0" fontId="13" fillId="12" borderId="4" xfId="0" applyFont="1" applyFill="1" applyBorder="1" applyAlignment="1">
      <alignment horizontal="left"/>
    </xf>
    <xf numFmtId="168" fontId="13" fillId="0" borderId="3" xfId="1" applyNumberFormat="1" applyFont="1" applyBorder="1" applyAlignment="1">
      <alignment horizontal="right"/>
    </xf>
    <xf numFmtId="168" fontId="13" fillId="0" borderId="12" xfId="1" applyNumberFormat="1" applyFont="1" applyBorder="1" applyAlignment="1">
      <alignment horizontal="right"/>
    </xf>
    <xf numFmtId="168" fontId="13" fillId="0" borderId="4" xfId="1" applyNumberFormat="1" applyFont="1" applyBorder="1" applyAlignment="1">
      <alignment horizontal="right"/>
    </xf>
    <xf numFmtId="0" fontId="13" fillId="0" borderId="0" xfId="0" applyFont="1" applyAlignment="1"/>
    <xf numFmtId="10" fontId="13" fillId="0" borderId="1" xfId="3" applyNumberFormat="1" applyFont="1" applyBorder="1" applyAlignment="1">
      <alignment horizontal="center"/>
    </xf>
    <xf numFmtId="0" fontId="13" fillId="12" borderId="15" xfId="0" applyFont="1" applyFill="1" applyBorder="1"/>
    <xf numFmtId="0" fontId="13" fillId="12" borderId="0" xfId="0" applyFont="1" applyFill="1" applyBorder="1"/>
    <xf numFmtId="0" fontId="13" fillId="12" borderId="14" xfId="0" applyFont="1" applyFill="1" applyBorder="1"/>
    <xf numFmtId="0" fontId="24" fillId="11" borderId="0" xfId="0" applyFont="1" applyFill="1" applyAlignment="1">
      <alignment horizontal="left"/>
    </xf>
    <xf numFmtId="9" fontId="13" fillId="0" borderId="10" xfId="3" applyFont="1" applyBorder="1" applyAlignment="1">
      <alignment horizontal="center"/>
    </xf>
    <xf numFmtId="9" fontId="13" fillId="0" borderId="2" xfId="3" applyFont="1" applyBorder="1" applyAlignment="1">
      <alignment horizontal="center"/>
    </xf>
    <xf numFmtId="9" fontId="13" fillId="0" borderId="11" xfId="3" applyFont="1" applyBorder="1" applyAlignment="1">
      <alignment horizontal="center"/>
    </xf>
    <xf numFmtId="9" fontId="13" fillId="0" borderId="7" xfId="3" applyFont="1" applyBorder="1" applyAlignment="1">
      <alignment horizontal="center"/>
    </xf>
    <xf numFmtId="9" fontId="13" fillId="0" borderId="8" xfId="3" applyFont="1" applyBorder="1" applyAlignment="1">
      <alignment horizontal="center"/>
    </xf>
    <xf numFmtId="9" fontId="13" fillId="0" borderId="9" xfId="3" applyFont="1" applyBorder="1" applyAlignment="1">
      <alignment horizontal="center"/>
    </xf>
    <xf numFmtId="0" fontId="14" fillId="0" borderId="3" xfId="0" applyFont="1" applyBorder="1" applyAlignment="1">
      <alignment horizontal="center"/>
    </xf>
    <xf numFmtId="0" fontId="14" fillId="0" borderId="12" xfId="0" applyFont="1" applyBorder="1" applyAlignment="1">
      <alignment horizontal="center"/>
    </xf>
    <xf numFmtId="0" fontId="14" fillId="0" borderId="4" xfId="0" applyFont="1" applyBorder="1" applyAlignment="1">
      <alignment horizontal="center"/>
    </xf>
    <xf numFmtId="0" fontId="14" fillId="0" borderId="1" xfId="0" applyFont="1" applyBorder="1" applyAlignment="1">
      <alignment horizontal="center"/>
    </xf>
    <xf numFmtId="9" fontId="13" fillId="0" borderId="15" xfId="3" applyFont="1" applyBorder="1" applyAlignment="1">
      <alignment horizontal="center"/>
    </xf>
    <xf numFmtId="9" fontId="13" fillId="0" borderId="0" xfId="3" applyFont="1" applyBorder="1" applyAlignment="1">
      <alignment horizontal="center"/>
    </xf>
    <xf numFmtId="9" fontId="13" fillId="0" borderId="14" xfId="3" applyFont="1" applyBorder="1" applyAlignment="1">
      <alignment horizontal="center"/>
    </xf>
    <xf numFmtId="0" fontId="27" fillId="0" borderId="3" xfId="0" applyFont="1" applyBorder="1"/>
    <xf numFmtId="0" fontId="13" fillId="0" borderId="9" xfId="0" applyFont="1" applyBorder="1"/>
    <xf numFmtId="1" fontId="13" fillId="0" borderId="1" xfId="0" applyNumberFormat="1" applyFont="1" applyBorder="1" applyAlignment="1">
      <alignment horizontal="left"/>
    </xf>
    <xf numFmtId="170" fontId="13" fillId="0" borderId="1" xfId="0" applyNumberFormat="1" applyFont="1" applyBorder="1" applyAlignment="1">
      <alignment horizontal="left"/>
    </xf>
    <xf numFmtId="3" fontId="13" fillId="0" borderId="7" xfId="0" applyNumberFormat="1" applyFont="1" applyBorder="1"/>
    <xf numFmtId="0" fontId="13" fillId="0" borderId="10" xfId="0" applyFont="1" applyBorder="1" applyAlignment="1"/>
    <xf numFmtId="0" fontId="13" fillId="0" borderId="2" xfId="0" applyFont="1" applyBorder="1" applyAlignment="1"/>
    <xf numFmtId="0" fontId="13" fillId="0" borderId="11" xfId="0" applyFont="1" applyBorder="1" applyAlignment="1"/>
    <xf numFmtId="3" fontId="13" fillId="0" borderId="15" xfId="0" applyNumberFormat="1" applyFont="1" applyBorder="1"/>
    <xf numFmtId="3" fontId="13" fillId="0" borderId="0" xfId="0" applyNumberFormat="1" applyFont="1" applyBorder="1"/>
    <xf numFmtId="0" fontId="13" fillId="0" borderId="1" xfId="0" applyFont="1" applyBorder="1" applyAlignment="1"/>
    <xf numFmtId="6" fontId="13" fillId="0" borderId="7" xfId="0" applyNumberFormat="1" applyFont="1" applyBorder="1"/>
    <xf numFmtId="0" fontId="13" fillId="0" borderId="3" xfId="0" applyFont="1" applyBorder="1" applyAlignment="1">
      <alignment horizontal="center"/>
    </xf>
    <xf numFmtId="0" fontId="13" fillId="0" borderId="12" xfId="0" applyFont="1" applyBorder="1" applyAlignment="1">
      <alignment horizontal="center"/>
    </xf>
    <xf numFmtId="0" fontId="13" fillId="0" borderId="4" xfId="0" applyFont="1" applyBorder="1" applyAlignment="1">
      <alignment horizontal="center"/>
    </xf>
    <xf numFmtId="10" fontId="13" fillId="0" borderId="12" xfId="3" applyNumberFormat="1" applyFont="1" applyBorder="1" applyAlignment="1">
      <alignment horizontal="center"/>
    </xf>
    <xf numFmtId="168" fontId="13" fillId="0" borderId="1" xfId="0" applyNumberFormat="1" applyFont="1" applyBorder="1" applyAlignment="1"/>
    <xf numFmtId="3" fontId="13" fillId="0" borderId="1" xfId="0" applyNumberFormat="1" applyFont="1" applyBorder="1"/>
    <xf numFmtId="0" fontId="13" fillId="0" borderId="2" xfId="0" applyFont="1" applyBorder="1" applyAlignment="1">
      <alignment horizontal="left"/>
    </xf>
    <xf numFmtId="0" fontId="13" fillId="0" borderId="11" xfId="0" applyFont="1" applyBorder="1" applyAlignment="1">
      <alignment horizontal="left"/>
    </xf>
    <xf numFmtId="0" fontId="13" fillId="0" borderId="0" xfId="0" applyFont="1" applyBorder="1" applyAlignment="1">
      <alignment horizontal="left"/>
    </xf>
    <xf numFmtId="0" fontId="13" fillId="0" borderId="14" xfId="0" applyFont="1" applyBorder="1" applyAlignment="1">
      <alignment horizontal="left"/>
    </xf>
    <xf numFmtId="0" fontId="13" fillId="0" borderId="8" xfId="0" applyFont="1" applyBorder="1" applyAlignment="1">
      <alignment horizontal="left"/>
    </xf>
    <xf numFmtId="0" fontId="13" fillId="0" borderId="9" xfId="0" applyFont="1" applyBorder="1" applyAlignment="1">
      <alignment horizontal="left"/>
    </xf>
    <xf numFmtId="0" fontId="13" fillId="0" borderId="12" xfId="0" applyFont="1" applyBorder="1" applyAlignment="1">
      <alignment horizontal="left"/>
    </xf>
    <xf numFmtId="0" fontId="13" fillId="0" borderId="4" xfId="0" applyFont="1" applyBorder="1" applyAlignment="1">
      <alignment horizontal="left"/>
    </xf>
    <xf numFmtId="166" fontId="13" fillId="0" borderId="3" xfId="1" applyNumberFormat="1" applyFont="1" applyBorder="1" applyAlignment="1">
      <alignment horizontal="right"/>
    </xf>
    <xf numFmtId="166" fontId="13" fillId="0" borderId="12" xfId="1" applyNumberFormat="1" applyFont="1" applyBorder="1" applyAlignment="1">
      <alignment horizontal="right"/>
    </xf>
    <xf numFmtId="166" fontId="13" fillId="0" borderId="4" xfId="1" applyNumberFormat="1" applyFont="1" applyBorder="1" applyAlignment="1">
      <alignment horizontal="right"/>
    </xf>
    <xf numFmtId="166" fontId="13" fillId="0" borderId="1" xfId="1" applyNumberFormat="1" applyFont="1" applyBorder="1"/>
    <xf numFmtId="2" fontId="13" fillId="0" borderId="1" xfId="0" applyNumberFormat="1" applyFont="1" applyBorder="1"/>
    <xf numFmtId="49" fontId="13" fillId="0" borderId="10" xfId="0" applyNumberFormat="1" applyFont="1" applyBorder="1"/>
    <xf numFmtId="49" fontId="13" fillId="0" borderId="2" xfId="0" applyNumberFormat="1" applyFont="1" applyBorder="1"/>
    <xf numFmtId="49" fontId="13" fillId="0" borderId="11" xfId="0" applyNumberFormat="1" applyFont="1" applyBorder="1"/>
    <xf numFmtId="166" fontId="13" fillId="0" borderId="1" xfId="1" applyNumberFormat="1" applyFont="1" applyBorder="1" applyAlignment="1"/>
    <xf numFmtId="0" fontId="13" fillId="0" borderId="0" xfId="0" applyFont="1" applyBorder="1" applyAlignment="1">
      <alignment horizontal="left" vertical="top" wrapText="1"/>
    </xf>
    <xf numFmtId="0" fontId="13" fillId="0" borderId="14" xfId="0" applyFont="1" applyBorder="1" applyAlignment="1">
      <alignment horizontal="left" vertical="top" wrapText="1"/>
    </xf>
    <xf numFmtId="49" fontId="13" fillId="0" borderId="15" xfId="0" applyNumberFormat="1" applyFont="1" applyBorder="1"/>
    <xf numFmtId="49" fontId="13" fillId="0" borderId="0" xfId="0" applyNumberFormat="1" applyFont="1" applyBorder="1"/>
    <xf numFmtId="49" fontId="13" fillId="0" borderId="14" xfId="0" applyNumberFormat="1" applyFont="1" applyBorder="1"/>
    <xf numFmtId="166" fontId="13" fillId="0" borderId="1" xfId="1" applyNumberFormat="1" applyFont="1" applyBorder="1" applyAlignment="1">
      <alignment horizontal="right"/>
    </xf>
    <xf numFmtId="49" fontId="13" fillId="0" borderId="7" xfId="0" applyNumberFormat="1" applyFont="1" applyBorder="1"/>
    <xf numFmtId="49" fontId="13" fillId="0" borderId="8" xfId="0" applyNumberFormat="1" applyFont="1" applyBorder="1"/>
    <xf numFmtId="49" fontId="13" fillId="0" borderId="9" xfId="0" applyNumberFormat="1" applyFont="1" applyBorder="1"/>
    <xf numFmtId="2" fontId="13" fillId="0" borderId="1" xfId="0" applyNumberFormat="1" applyFont="1" applyBorder="1" applyAlignment="1">
      <alignment horizontal="right"/>
    </xf>
    <xf numFmtId="9" fontId="13" fillId="0" borderId="3" xfId="3" applyFont="1" applyBorder="1" applyAlignment="1">
      <alignment horizontal="center"/>
    </xf>
    <xf numFmtId="9" fontId="13" fillId="0" borderId="12" xfId="3" applyFont="1" applyBorder="1" applyAlignment="1">
      <alignment horizontal="center"/>
    </xf>
    <xf numFmtId="9" fontId="13" fillId="0" borderId="4" xfId="3" applyFont="1" applyBorder="1" applyAlignment="1">
      <alignment horizontal="center"/>
    </xf>
    <xf numFmtId="49" fontId="13" fillId="0" borderId="3" xfId="0" applyNumberFormat="1" applyFont="1" applyBorder="1"/>
    <xf numFmtId="49" fontId="13" fillId="0" borderId="12" xfId="0" applyNumberFormat="1" applyFont="1" applyBorder="1"/>
    <xf numFmtId="49" fontId="13" fillId="0" borderId="4" xfId="0" applyNumberFormat="1" applyFont="1" applyBorder="1"/>
    <xf numFmtId="0" fontId="13" fillId="0" borderId="7" xfId="0" applyFont="1" applyBorder="1" applyAlignment="1">
      <alignment horizontal="right" vertical="center"/>
    </xf>
    <xf numFmtId="0" fontId="13" fillId="0" borderId="8" xfId="0" applyFont="1" applyBorder="1" applyAlignment="1">
      <alignment horizontal="right" vertical="center"/>
    </xf>
    <xf numFmtId="0" fontId="13" fillId="0" borderId="9" xfId="0" applyFont="1" applyBorder="1" applyAlignment="1">
      <alignment horizontal="right" vertical="center"/>
    </xf>
    <xf numFmtId="0" fontId="13" fillId="0" borderId="10" xfId="0" applyFont="1" applyBorder="1" applyAlignment="1">
      <alignment horizontal="right" vertical="center"/>
    </xf>
    <xf numFmtId="0" fontId="13" fillId="0" borderId="2" xfId="0" applyFont="1" applyBorder="1" applyAlignment="1">
      <alignment horizontal="right" vertical="center"/>
    </xf>
    <xf numFmtId="0" fontId="13" fillId="0" borderId="11" xfId="0" applyFont="1" applyBorder="1" applyAlignment="1">
      <alignment horizontal="right"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3" fillId="0" borderId="10" xfId="0" applyFont="1" applyBorder="1" applyAlignment="1">
      <alignment vertical="top"/>
    </xf>
    <xf numFmtId="0" fontId="13" fillId="0" borderId="2" xfId="0" applyFont="1" applyBorder="1" applyAlignment="1">
      <alignment vertical="top"/>
    </xf>
    <xf numFmtId="0" fontId="13" fillId="0" borderId="11" xfId="0" applyFont="1" applyBorder="1" applyAlignment="1">
      <alignment vertical="top"/>
    </xf>
    <xf numFmtId="0" fontId="13" fillId="0" borderId="3" xfId="0" applyFont="1" applyBorder="1" applyAlignment="1">
      <alignment horizontal="right"/>
    </xf>
    <xf numFmtId="0" fontId="13" fillId="0" borderId="12" xfId="0" applyFont="1" applyBorder="1" applyAlignment="1">
      <alignment horizontal="right"/>
    </xf>
    <xf numFmtId="0" fontId="13" fillId="0" borderId="4" xfId="0" applyFont="1" applyBorder="1" applyAlignment="1">
      <alignment horizontal="right"/>
    </xf>
    <xf numFmtId="0" fontId="25" fillId="12" borderId="3" xfId="0" applyFont="1" applyFill="1" applyBorder="1" applyAlignment="1">
      <alignment horizontal="left"/>
    </xf>
    <xf numFmtId="0" fontId="25" fillId="12" borderId="12" xfId="0" applyFont="1" applyFill="1" applyBorder="1" applyAlignment="1">
      <alignment horizontal="left"/>
    </xf>
    <xf numFmtId="0" fontId="25" fillId="12" borderId="4" xfId="0" applyFont="1" applyFill="1" applyBorder="1" applyAlignment="1">
      <alignment horizontal="left"/>
    </xf>
    <xf numFmtId="166" fontId="13" fillId="0" borderId="7" xfId="1" applyNumberFormat="1" applyFont="1" applyBorder="1" applyAlignment="1">
      <alignment horizontal="right" vertical="center"/>
    </xf>
    <xf numFmtId="166" fontId="13" fillId="0" borderId="8" xfId="1" applyNumberFormat="1" applyFont="1" applyBorder="1" applyAlignment="1">
      <alignment horizontal="right" vertical="center"/>
    </xf>
    <xf numFmtId="166" fontId="13" fillId="0" borderId="9" xfId="1" applyNumberFormat="1" applyFont="1" applyBorder="1" applyAlignment="1">
      <alignment horizontal="right" vertical="center"/>
    </xf>
    <xf numFmtId="166" fontId="13" fillId="0" borderId="10" xfId="1" applyNumberFormat="1" applyFont="1" applyBorder="1" applyAlignment="1">
      <alignment horizontal="right" vertical="center"/>
    </xf>
    <xf numFmtId="166" fontId="13" fillId="0" borderId="2" xfId="1" applyNumberFormat="1" applyFont="1" applyBorder="1" applyAlignment="1">
      <alignment horizontal="right" vertical="center"/>
    </xf>
    <xf numFmtId="166" fontId="13" fillId="0" borderId="11" xfId="1" applyNumberFormat="1" applyFont="1" applyBorder="1" applyAlignment="1">
      <alignment horizontal="right" vertical="center"/>
    </xf>
    <xf numFmtId="0" fontId="14" fillId="3" borderId="1" xfId="0" applyFont="1" applyFill="1" applyBorder="1" applyAlignment="1">
      <alignment horizontal="center"/>
    </xf>
    <xf numFmtId="0" fontId="14" fillId="3" borderId="10" xfId="0" applyFont="1" applyFill="1" applyBorder="1" applyAlignment="1">
      <alignment horizontal="center"/>
    </xf>
    <xf numFmtId="0" fontId="14" fillId="3" borderId="2" xfId="0" applyFont="1" applyFill="1" applyBorder="1" applyAlignment="1">
      <alignment horizontal="center"/>
    </xf>
    <xf numFmtId="0" fontId="14" fillId="3" borderId="11" xfId="0" applyFont="1" applyFill="1" applyBorder="1" applyAlignment="1">
      <alignment horizontal="center"/>
    </xf>
    <xf numFmtId="0" fontId="14" fillId="12" borderId="10" xfId="0" applyFont="1" applyFill="1" applyBorder="1"/>
    <xf numFmtId="0" fontId="14" fillId="12" borderId="2" xfId="0" applyFont="1" applyFill="1" applyBorder="1"/>
    <xf numFmtId="0" fontId="14" fillId="12" borderId="11" xfId="0" applyFont="1" applyFill="1" applyBorder="1"/>
    <xf numFmtId="0" fontId="24" fillId="11" borderId="0" xfId="0" applyFont="1" applyFill="1" applyBorder="1" applyAlignment="1">
      <alignment horizontal="left"/>
    </xf>
    <xf numFmtId="0" fontId="14" fillId="3" borderId="7" xfId="0" applyFont="1" applyFill="1" applyBorder="1" applyAlignment="1">
      <alignment horizontal="center"/>
    </xf>
    <xf numFmtId="0" fontId="14" fillId="3" borderId="8" xfId="0" applyFont="1" applyFill="1" applyBorder="1" applyAlignment="1">
      <alignment horizontal="center"/>
    </xf>
    <xf numFmtId="0" fontId="14" fillId="3" borderId="9" xfId="0" applyFont="1" applyFill="1" applyBorder="1" applyAlignment="1">
      <alignment horizontal="center"/>
    </xf>
    <xf numFmtId="0" fontId="14" fillId="12" borderId="7" xfId="0" applyFont="1" applyFill="1" applyBorder="1"/>
    <xf numFmtId="0" fontId="14" fillId="12" borderId="8" xfId="0" applyFont="1" applyFill="1" applyBorder="1"/>
    <xf numFmtId="0" fontId="14" fillId="12" borderId="9" xfId="0" applyFont="1" applyFill="1" applyBorder="1"/>
    <xf numFmtId="9" fontId="13" fillId="0" borderId="1" xfId="3" applyFont="1" applyBorder="1" applyAlignment="1"/>
    <xf numFmtId="43" fontId="13" fillId="0" borderId="1" xfId="1" applyFont="1" applyBorder="1" applyAlignment="1">
      <alignment horizontal="right"/>
    </xf>
    <xf numFmtId="0" fontId="13" fillId="0" borderId="1" xfId="0" applyFont="1" applyBorder="1" applyAlignment="1">
      <alignment horizontal="left" vertical="top" wrapText="1"/>
    </xf>
    <xf numFmtId="0" fontId="13" fillId="0" borderId="1" xfId="0" applyFont="1" applyBorder="1" applyAlignment="1">
      <alignment horizontal="right" vertical="top" wrapText="1" indent="1"/>
    </xf>
    <xf numFmtId="0" fontId="13" fillId="0" borderId="10" xfId="0" applyFont="1" applyBorder="1" applyAlignment="1">
      <alignment vertical="center"/>
    </xf>
    <xf numFmtId="0" fontId="13" fillId="0" borderId="2" xfId="0" applyFont="1" applyBorder="1" applyAlignment="1">
      <alignment vertical="center"/>
    </xf>
    <xf numFmtId="0" fontId="13" fillId="0" borderId="11" xfId="0" applyFont="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13" fillId="0" borderId="9" xfId="0" applyFont="1" applyBorder="1" applyAlignment="1">
      <alignment vertical="center"/>
    </xf>
    <xf numFmtId="0" fontId="13" fillId="0" borderId="3" xfId="0" applyFont="1" applyBorder="1" applyAlignment="1"/>
    <xf numFmtId="0" fontId="13" fillId="0" borderId="12" xfId="0" applyFont="1" applyBorder="1" applyAlignment="1"/>
    <xf numFmtId="0" fontId="13" fillId="0" borderId="4" xfId="0" applyFont="1" applyBorder="1" applyAlignment="1"/>
    <xf numFmtId="9" fontId="13" fillId="0" borderId="7" xfId="3" applyFont="1" applyBorder="1" applyAlignment="1">
      <alignment horizontal="center" vertical="top"/>
    </xf>
    <xf numFmtId="9" fontId="13" fillId="0" borderId="8" xfId="3" applyFont="1" applyBorder="1" applyAlignment="1">
      <alignment horizontal="center" vertical="top"/>
    </xf>
    <xf numFmtId="9" fontId="13" fillId="0" borderId="9" xfId="3" applyFont="1" applyBorder="1" applyAlignment="1">
      <alignment horizontal="center" vertical="top"/>
    </xf>
    <xf numFmtId="9" fontId="13" fillId="0" borderId="10" xfId="3" applyFont="1" applyBorder="1" applyAlignment="1">
      <alignment horizontal="center" vertical="top"/>
    </xf>
    <xf numFmtId="9" fontId="13" fillId="0" borderId="2" xfId="3" applyFont="1" applyBorder="1" applyAlignment="1">
      <alignment horizontal="center" vertical="top"/>
    </xf>
    <xf numFmtId="9" fontId="13" fillId="0" borderId="11" xfId="3" applyFont="1" applyBorder="1" applyAlignment="1">
      <alignment horizontal="center" vertical="top"/>
    </xf>
    <xf numFmtId="165" fontId="13" fillId="0" borderId="1" xfId="2" applyNumberFormat="1" applyFont="1" applyBorder="1"/>
    <xf numFmtId="49" fontId="13" fillId="0" borderId="3" xfId="0" applyNumberFormat="1" applyFont="1" applyBorder="1" applyAlignment="1">
      <alignment horizontal="left" vertical="top"/>
    </xf>
    <xf numFmtId="49" fontId="13" fillId="0" borderId="12" xfId="0" applyNumberFormat="1" applyFont="1" applyBorder="1" applyAlignment="1">
      <alignment horizontal="left" vertical="top"/>
    </xf>
    <xf numFmtId="49" fontId="13" fillId="0" borderId="4" xfId="0" applyNumberFormat="1" applyFont="1" applyBorder="1" applyAlignment="1">
      <alignment horizontal="left" vertical="top"/>
    </xf>
    <xf numFmtId="2" fontId="13" fillId="0" borderId="7" xfId="0" applyNumberFormat="1" applyFont="1" applyBorder="1" applyAlignment="1">
      <alignment horizontal="left" vertical="top" wrapText="1"/>
    </xf>
    <xf numFmtId="2" fontId="13" fillId="0" borderId="8" xfId="0" applyNumberFormat="1" applyFont="1" applyBorder="1" applyAlignment="1">
      <alignment horizontal="left" vertical="top" wrapText="1"/>
    </xf>
    <xf numFmtId="2" fontId="13" fillId="0" borderId="9" xfId="0" applyNumberFormat="1" applyFont="1" applyBorder="1" applyAlignment="1">
      <alignment horizontal="left" vertical="top" wrapText="1"/>
    </xf>
    <xf numFmtId="2" fontId="13" fillId="0" borderId="15" xfId="0" applyNumberFormat="1" applyFont="1" applyBorder="1" applyAlignment="1">
      <alignment horizontal="left" vertical="top" wrapText="1"/>
    </xf>
    <xf numFmtId="2" fontId="13" fillId="0" borderId="0" xfId="0" applyNumberFormat="1" applyFont="1" applyBorder="1" applyAlignment="1">
      <alignment horizontal="left" vertical="top" wrapText="1"/>
    </xf>
    <xf numFmtId="2" fontId="13" fillId="0" borderId="14" xfId="0" applyNumberFormat="1" applyFont="1" applyBorder="1" applyAlignment="1">
      <alignment horizontal="left" vertical="top" wrapText="1"/>
    </xf>
    <xf numFmtId="2" fontId="13" fillId="0" borderId="10" xfId="0" applyNumberFormat="1" applyFont="1" applyBorder="1" applyAlignment="1">
      <alignment horizontal="left" vertical="top" wrapText="1"/>
    </xf>
    <xf numFmtId="2" fontId="13" fillId="0" borderId="2" xfId="0" applyNumberFormat="1" applyFont="1" applyBorder="1" applyAlignment="1">
      <alignment horizontal="left" vertical="top" wrapText="1"/>
    </xf>
    <xf numFmtId="2" fontId="13" fillId="0" borderId="11" xfId="0" applyNumberFormat="1" applyFont="1" applyBorder="1" applyAlignment="1">
      <alignment horizontal="left" vertical="top" wrapText="1"/>
    </xf>
    <xf numFmtId="43" fontId="13" fillId="0" borderId="1" xfId="1" applyFont="1" applyBorder="1"/>
    <xf numFmtId="0" fontId="13" fillId="0" borderId="15" xfId="0" applyFont="1" applyBorder="1" applyAlignment="1">
      <alignment horizontal="left" vertical="top" wrapText="1"/>
    </xf>
    <xf numFmtId="2" fontId="13" fillId="0" borderId="1" xfId="0" applyNumberFormat="1" applyFont="1" applyBorder="1" applyAlignment="1">
      <alignment horizontal="left" vertical="top" wrapText="1"/>
    </xf>
    <xf numFmtId="3" fontId="13" fillId="0" borderId="3" xfId="0" applyNumberFormat="1" applyFont="1" applyBorder="1"/>
    <xf numFmtId="3" fontId="13" fillId="0" borderId="12" xfId="0" applyNumberFormat="1" applyFont="1" applyBorder="1"/>
    <xf numFmtId="3" fontId="13" fillId="0" borderId="4" xfId="0" applyNumberFormat="1" applyFont="1" applyBorder="1"/>
    <xf numFmtId="3" fontId="13" fillId="0" borderId="8" xfId="0" applyNumberFormat="1" applyFont="1" applyBorder="1"/>
    <xf numFmtId="3" fontId="13" fillId="0" borderId="9" xfId="0" applyNumberFormat="1" applyFont="1" applyBorder="1"/>
    <xf numFmtId="167" fontId="13" fillId="0" borderId="3" xfId="0" applyNumberFormat="1" applyFont="1" applyBorder="1" applyAlignment="1"/>
    <xf numFmtId="167" fontId="13" fillId="0" borderId="12" xfId="0" applyNumberFormat="1" applyFont="1" applyBorder="1" applyAlignment="1"/>
    <xf numFmtId="167" fontId="13" fillId="0" borderId="4" xfId="0" applyNumberFormat="1" applyFont="1" applyBorder="1" applyAlignment="1"/>
    <xf numFmtId="168" fontId="13" fillId="0" borderId="3" xfId="0" applyNumberFormat="1" applyFont="1" applyBorder="1"/>
    <xf numFmtId="168" fontId="13" fillId="0" borderId="12" xfId="0" applyNumberFormat="1" applyFont="1" applyBorder="1"/>
    <xf numFmtId="168" fontId="13" fillId="0" borderId="4" xfId="0" applyNumberFormat="1" applyFont="1" applyBorder="1"/>
    <xf numFmtId="168" fontId="13" fillId="0" borderId="8" xfId="1" applyNumberFormat="1" applyFont="1" applyBorder="1"/>
    <xf numFmtId="167" fontId="13" fillId="0" borderId="3" xfId="0" applyNumberFormat="1" applyFont="1" applyBorder="1"/>
    <xf numFmtId="167" fontId="13" fillId="0" borderId="12" xfId="0" applyNumberFormat="1" applyFont="1" applyBorder="1"/>
    <xf numFmtId="167" fontId="13" fillId="0" borderId="4" xfId="0" applyNumberFormat="1" applyFont="1" applyBorder="1"/>
    <xf numFmtId="6" fontId="13" fillId="0" borderId="3" xfId="0" applyNumberFormat="1" applyFont="1" applyBorder="1" applyAlignment="1">
      <alignment horizontal="center"/>
    </xf>
    <xf numFmtId="6" fontId="13" fillId="0" borderId="12" xfId="0" applyNumberFormat="1" applyFont="1" applyBorder="1" applyAlignment="1">
      <alignment horizontal="center"/>
    </xf>
    <xf numFmtId="6" fontId="13" fillId="0" borderId="4" xfId="0" applyNumberFormat="1" applyFont="1" applyBorder="1" applyAlignment="1">
      <alignment horizontal="center"/>
    </xf>
    <xf numFmtId="0" fontId="13" fillId="12" borderId="3" xfId="0" applyFont="1" applyFill="1" applyBorder="1"/>
    <xf numFmtId="0" fontId="13" fillId="12" borderId="12" xfId="0" applyFont="1" applyFill="1" applyBorder="1"/>
    <xf numFmtId="0" fontId="13" fillId="12" borderId="4" xfId="0" applyFont="1" applyFill="1" applyBorder="1"/>
    <xf numFmtId="167" fontId="13" fillId="0" borderId="3" xfId="0" applyNumberFormat="1" applyFont="1" applyBorder="1" applyAlignment="1">
      <alignment horizontal="right"/>
    </xf>
    <xf numFmtId="167" fontId="13" fillId="0" borderId="12" xfId="0" applyNumberFormat="1" applyFont="1" applyBorder="1" applyAlignment="1">
      <alignment horizontal="right"/>
    </xf>
    <xf numFmtId="167" fontId="13" fillId="0" borderId="4" xfId="0" applyNumberFormat="1" applyFont="1" applyBorder="1" applyAlignment="1">
      <alignment horizontal="right"/>
    </xf>
    <xf numFmtId="0" fontId="2" fillId="2" borderId="3" xfId="0" applyFont="1" applyFill="1" applyBorder="1" applyAlignment="1">
      <alignment horizontal="left"/>
    </xf>
    <xf numFmtId="0" fontId="2" fillId="2" borderId="12" xfId="0" applyFont="1" applyFill="1" applyBorder="1" applyAlignment="1">
      <alignment horizontal="left"/>
    </xf>
    <xf numFmtId="0" fontId="2" fillId="2" borderId="4" xfId="0" applyFont="1" applyFill="1" applyBorder="1" applyAlignment="1">
      <alignment horizontal="left"/>
    </xf>
    <xf numFmtId="44" fontId="0" fillId="3" borderId="1" xfId="2" applyFont="1" applyFill="1" applyBorder="1" applyAlignment="1"/>
    <xf numFmtId="0" fontId="0" fillId="0" borderId="3" xfId="0" applyNumberFormat="1" applyBorder="1" applyAlignment="1">
      <alignment horizontal="right"/>
    </xf>
    <xf numFmtId="0" fontId="0" fillId="0" borderId="12" xfId="0" applyNumberFormat="1" applyBorder="1" applyAlignment="1">
      <alignment horizontal="right"/>
    </xf>
    <xf numFmtId="0" fontId="0" fillId="0" borderId="4" xfId="0" applyNumberFormat="1" applyBorder="1" applyAlignment="1">
      <alignment horizontal="right"/>
    </xf>
    <xf numFmtId="1" fontId="0" fillId="0" borderId="1" xfId="0" applyNumberFormat="1" applyBorder="1"/>
    <xf numFmtId="0" fontId="2" fillId="0" borderId="0" xfId="0" applyFont="1" applyAlignment="1">
      <alignment horizontal="center" vertical="center" wrapText="1"/>
    </xf>
  </cellXfs>
  <cellStyles count="14">
    <cellStyle name="Comma" xfId="1" builtinId="3"/>
    <cellStyle name="Currency" xfId="2" builtinId="4"/>
    <cellStyle name="Currency 2" xfId="6"/>
    <cellStyle name="Currency 3" xfId="9"/>
    <cellStyle name="Hyperlink 2" xfId="7"/>
    <cellStyle name="Hyperlink 2 2" xfId="11"/>
    <cellStyle name="Hyperlink 3" xfId="13"/>
    <cellStyle name="Hyperlink 4" xfId="10"/>
    <cellStyle name="Normal" xfId="0" builtinId="0"/>
    <cellStyle name="Normal 2" xfId="5"/>
    <cellStyle name="Normal 2 2" xfId="12"/>
    <cellStyle name="Normal 3" xfId="4"/>
    <cellStyle name="Normal 4" xfId="8"/>
    <cellStyle name="Percent" xfId="3" builtinId="5"/>
  </cellStyles>
  <dxfs count="16">
    <dxf>
      <alignment horizontal="general" vertical="top" textRotation="0" wrapText="1" indent="0" relativeIndent="0" justifyLastLine="0" shrinkToFit="0" readingOrder="0"/>
    </dxf>
    <dxf>
      <alignment horizontal="general" vertical="top" textRotation="0" wrapText="0" indent="0" relativeIndent="0" justifyLastLine="0" shrinkToFit="0" readingOrder="0"/>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top"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dxf>
    <dxf>
      <alignment horizontal="general" vertical="top" textRotation="0" wrapText="1" indent="0" relativeIndent="0" justifyLastLine="0" shrinkToFit="0" readingOrder="0"/>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top"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border diagonalUp="0" diagonalDown="0">
        <left style="thin">
          <color indexed="64"/>
        </left>
        <right style="thin">
          <color indexed="64"/>
        </right>
        <top style="thin">
          <color indexed="64"/>
        </top>
        <bottom style="thin">
          <color indexed="64"/>
        </bottom>
      </border>
    </dxf>
    <dxf>
      <alignment horizontal="general" vertical="top" textRotation="0" wrapText="1" indent="0" relativeIndent="0" justifyLastLine="0" shrinkToFit="0" readingOrder="0"/>
    </dxf>
    <dxf>
      <alignment horizontal="general" vertical="top" textRotation="0" wrapText="1" indent="0" relativeIndent="0" justifyLastLine="0" shrinkToFit="0" readingOrder="0"/>
    </dxf>
  </dxfs>
  <tableStyles count="0" defaultTableStyle="TableStyleMedium2" defaultPivotStyle="PivotStyleLight16"/>
  <colors>
    <mruColors>
      <color rgb="FFC5D9F1"/>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42</xdr:col>
      <xdr:colOff>114300</xdr:colOff>
      <xdr:row>82</xdr:row>
      <xdr:rowOff>104775</xdr:rowOff>
    </xdr:from>
    <xdr:to>
      <xdr:col>58</xdr:col>
      <xdr:colOff>50842</xdr:colOff>
      <xdr:row>88</xdr:row>
      <xdr:rowOff>38101</xdr:rowOff>
    </xdr:to>
    <xdr:pic>
      <xdr:nvPicPr>
        <xdr:cNvPr id="2" name="Picture 1" descr="tidologo.tif"/>
        <xdr:cNvPicPr>
          <a:picLocks noChangeAspect="1"/>
        </xdr:cNvPicPr>
      </xdr:nvPicPr>
      <xdr:blipFill>
        <a:blip xmlns:r="http://schemas.openxmlformats.org/officeDocument/2006/relationships" r:embed="rId1" cstate="print"/>
        <a:stretch>
          <a:fillRect/>
        </a:stretch>
      </xdr:blipFill>
      <xdr:spPr>
        <a:xfrm>
          <a:off x="6515100" y="11401425"/>
          <a:ext cx="2374942" cy="733426"/>
        </a:xfrm>
        <a:prstGeom prst="rect">
          <a:avLst/>
        </a:prstGeom>
      </xdr:spPr>
    </xdr:pic>
    <xdr:clientData/>
  </xdr:twoCellAnchor>
  <xdr:twoCellAnchor editAs="oneCell">
    <xdr:from>
      <xdr:col>46</xdr:col>
      <xdr:colOff>104776</xdr:colOff>
      <xdr:row>0</xdr:row>
      <xdr:rowOff>0</xdr:rowOff>
    </xdr:from>
    <xdr:to>
      <xdr:col>58</xdr:col>
      <xdr:colOff>142876</xdr:colOff>
      <xdr:row>1</xdr:row>
      <xdr:rowOff>28956</xdr:rowOff>
    </xdr:to>
    <xdr:pic>
      <xdr:nvPicPr>
        <xdr:cNvPr id="3" name="Picture 2" descr="tidologo.tif"/>
        <xdr:cNvPicPr>
          <a:picLocks noChangeAspect="1"/>
        </xdr:cNvPicPr>
      </xdr:nvPicPr>
      <xdr:blipFill>
        <a:blip xmlns:r="http://schemas.openxmlformats.org/officeDocument/2006/relationships" r:embed="rId1" cstate="print"/>
        <a:stretch>
          <a:fillRect/>
        </a:stretch>
      </xdr:blipFill>
      <xdr:spPr>
        <a:xfrm>
          <a:off x="7115176" y="0"/>
          <a:ext cx="1866900" cy="505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114300</xdr:colOff>
      <xdr:row>94</xdr:row>
      <xdr:rowOff>104775</xdr:rowOff>
    </xdr:from>
    <xdr:to>
      <xdr:col>58</xdr:col>
      <xdr:colOff>80777</xdr:colOff>
      <xdr:row>100</xdr:row>
      <xdr:rowOff>38101</xdr:rowOff>
    </xdr:to>
    <xdr:pic>
      <xdr:nvPicPr>
        <xdr:cNvPr id="2" name="Picture 1" descr="tidologo.tif"/>
        <xdr:cNvPicPr>
          <a:picLocks noChangeAspect="1"/>
        </xdr:cNvPicPr>
      </xdr:nvPicPr>
      <xdr:blipFill>
        <a:blip xmlns:r="http://schemas.openxmlformats.org/officeDocument/2006/relationships" r:embed="rId1" cstate="print"/>
        <a:stretch>
          <a:fillRect/>
        </a:stretch>
      </xdr:blipFill>
      <xdr:spPr>
        <a:xfrm>
          <a:off x="6657975" y="13001625"/>
          <a:ext cx="2357252" cy="733426"/>
        </a:xfrm>
        <a:prstGeom prst="rect">
          <a:avLst/>
        </a:prstGeom>
      </xdr:spPr>
    </xdr:pic>
    <xdr:clientData/>
  </xdr:twoCellAnchor>
  <xdr:twoCellAnchor editAs="oneCell">
    <xdr:from>
      <xdr:col>43</xdr:col>
      <xdr:colOff>19050</xdr:colOff>
      <xdr:row>0</xdr:row>
      <xdr:rowOff>0</xdr:rowOff>
    </xdr:from>
    <xdr:to>
      <xdr:col>56</xdr:col>
      <xdr:colOff>104774</xdr:colOff>
      <xdr:row>1</xdr:row>
      <xdr:rowOff>28956</xdr:rowOff>
    </xdr:to>
    <xdr:pic>
      <xdr:nvPicPr>
        <xdr:cNvPr id="3" name="Picture 2" descr="tidologo.tif"/>
        <xdr:cNvPicPr>
          <a:picLocks noChangeAspect="1"/>
        </xdr:cNvPicPr>
      </xdr:nvPicPr>
      <xdr:blipFill>
        <a:blip xmlns:r="http://schemas.openxmlformats.org/officeDocument/2006/relationships" r:embed="rId1" cstate="print"/>
        <a:stretch>
          <a:fillRect/>
        </a:stretch>
      </xdr:blipFill>
      <xdr:spPr>
        <a:xfrm>
          <a:off x="6715125" y="0"/>
          <a:ext cx="2000249" cy="5052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son/AppData/Local/Temp/Tax%20and%20Financial%20Planning%20Package-(v3)-2015-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ents"/>
      <sheetName val="Input Values"/>
      <sheetName val="Tax Planning"/>
      <sheetName val="Cover"/>
      <sheetName val="TakeHomePay"/>
      <sheetName val="Client Strategy- Elders"/>
      <sheetName val="Strat-Business"/>
      <sheetName val="Client Strategy- Taxpayers"/>
      <sheetName val="Strat-Elders"/>
      <sheetName val="Bucket-Savings"/>
      <sheetName val="Consumer"/>
      <sheetName val="Business - Equipment"/>
      <sheetName val="Business - Employee"/>
      <sheetName val="Key FinData"/>
      <sheetName val="Financial Data 2014"/>
      <sheetName val="Profession-Taxpayer"/>
      <sheetName val="Profession-Spouse"/>
      <sheetName val="Report Card"/>
      <sheetName val="Table"/>
      <sheetName val="List"/>
      <sheetName val="WH Calculations"/>
      <sheetName val="TaxTable"/>
      <sheetName val="FederalTaxComputation"/>
      <sheetName val="StateTaxSchedules"/>
      <sheetName val="FederalWithholding"/>
      <sheetName val="WH Calculations2"/>
      <sheetName val="FederalWithholding1"/>
      <sheetName val="FederalWithholding11"/>
      <sheetName val="FederalWithholding2"/>
      <sheetName val="StateWithholding"/>
      <sheetName val="FederalWithholding22"/>
      <sheetName val="StateWithholding1"/>
      <sheetName val="StateWithholding11"/>
      <sheetName val="StateWithholding2"/>
      <sheetName val="StateWithholding22"/>
      <sheetName val="Financial Plan"/>
      <sheetName val="HealthCare"/>
      <sheetName val="ACA Guide"/>
      <sheetName val="Sheet2"/>
      <sheetName val="Tax and Financial Planning P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In Progress</v>
          </cell>
          <cell r="C2" t="str">
            <v>Beauty Salon Daily Record</v>
          </cell>
          <cell r="D2" t="str">
            <v>Attorney Anh Nguyen</v>
          </cell>
        </row>
        <row r="3">
          <cell r="B3" t="str">
            <v>Complete</v>
          </cell>
          <cell r="C3" t="str">
            <v>Business Inventory Database</v>
          </cell>
          <cell r="D3" t="str">
            <v>Real Estate Broker</v>
          </cell>
        </row>
        <row r="4">
          <cell r="B4" t="str">
            <v>Decided Against</v>
          </cell>
          <cell r="C4" t="str">
            <v>Business/Schedule C Organizer</v>
          </cell>
          <cell r="D4" t="str">
            <v>Insurance Specialist</v>
          </cell>
        </row>
        <row r="5">
          <cell r="B5" t="str">
            <v>Other</v>
          </cell>
          <cell r="C5" t="str">
            <v>Client Personalized Strategy</v>
          </cell>
          <cell r="D5" t="str">
            <v>Mortgage/Loan Manager</v>
          </cell>
        </row>
        <row r="6">
          <cell r="C6" t="str">
            <v>Daily Planner - Why We're Broke</v>
          </cell>
          <cell r="D6" t="str">
            <v>Business Banker</v>
          </cell>
        </row>
        <row r="7">
          <cell r="C7" t="str">
            <v>Donation Value Guide</v>
          </cell>
          <cell r="D7" t="str">
            <v>Accountant/CPA</v>
          </cell>
        </row>
        <row r="8">
          <cell r="C8" t="str">
            <v>Financial Plan Organizer</v>
          </cell>
          <cell r="D8" t="str">
            <v>Other</v>
          </cell>
        </row>
        <row r="9">
          <cell r="C9" t="str">
            <v>Financial Statement - Profit and Loss</v>
          </cell>
        </row>
        <row r="10">
          <cell r="C10" t="str">
            <v>FTB - Sales Tax Analysis</v>
          </cell>
        </row>
        <row r="11">
          <cell r="C11" t="str">
            <v>HD Vest Online Insurance Quote</v>
          </cell>
        </row>
        <row r="12">
          <cell r="C12" t="str">
            <v>Income Tax Planning Matrix</v>
          </cell>
        </row>
        <row r="13">
          <cell r="C13" t="str">
            <v>Incorporate Worksheet</v>
          </cell>
        </row>
        <row r="14">
          <cell r="C14" t="str">
            <v>IRS Audit - Personal Expense Worksheet</v>
          </cell>
        </row>
        <row r="15">
          <cell r="C15" t="str">
            <v>IRS Audit - Tax Abatement Letters</v>
          </cell>
        </row>
        <row r="16">
          <cell r="C16" t="str">
            <v>Key Financial Data</v>
          </cell>
        </row>
        <row r="17">
          <cell r="C17" t="str">
            <v>Mileage Worksheet</v>
          </cell>
        </row>
        <row r="18">
          <cell r="C18" t="str">
            <v>Real Estate Professional Organizer/Database</v>
          </cell>
        </row>
        <row r="19">
          <cell r="C19" t="str">
            <v>Rental Organizer</v>
          </cell>
        </row>
        <row r="20">
          <cell r="C20" t="str">
            <v>Report Card Evaluation</v>
          </cell>
        </row>
        <row r="21">
          <cell r="C21" t="str">
            <v>Schedule L - Balance Sheet</v>
          </cell>
        </row>
        <row r="22">
          <cell r="C22" t="str">
            <v>Tax Planning Organizer</v>
          </cell>
        </row>
        <row r="23">
          <cell r="C23" t="str">
            <v>TaxBSure 1040 Excel</v>
          </cell>
        </row>
        <row r="24">
          <cell r="C24" t="str">
            <v>Yearly Tie-outs Template</v>
          </cell>
        </row>
        <row r="25">
          <cell r="C25" t="str">
            <v>Other</v>
          </cell>
        </row>
      </sheetData>
      <sheetData sheetId="20"/>
      <sheetData sheetId="21"/>
      <sheetData sheetId="22"/>
      <sheetData sheetId="23"/>
      <sheetData sheetId="24"/>
      <sheetData sheetId="25"/>
      <sheetData sheetId="26"/>
      <sheetData sheetId="27"/>
      <sheetData sheetId="28"/>
      <sheetData sheetId="29">
        <row r="11">
          <cell r="A11" t="str">
            <v>Status</v>
          </cell>
          <cell r="B11" t="str">
            <v>Annual</v>
          </cell>
        </row>
        <row r="12">
          <cell r="A12" t="str">
            <v>Single</v>
          </cell>
          <cell r="B12">
            <v>12527</v>
          </cell>
        </row>
        <row r="13">
          <cell r="A13" t="str">
            <v>Married1</v>
          </cell>
          <cell r="B13">
            <v>12527</v>
          </cell>
        </row>
        <row r="14">
          <cell r="A14" t="str">
            <v>Married2</v>
          </cell>
          <cell r="B14">
            <v>25054</v>
          </cell>
        </row>
        <row r="15">
          <cell r="A15" t="str">
            <v>HeadofHousehold</v>
          </cell>
          <cell r="B15">
            <v>25054</v>
          </cell>
        </row>
        <row r="18">
          <cell r="A18" t="str">
            <v>Additional W/H</v>
          </cell>
          <cell r="B18" t="str">
            <v>Annual</v>
          </cell>
        </row>
        <row r="19">
          <cell r="A19">
            <v>1</v>
          </cell>
          <cell r="B19">
            <v>1000</v>
          </cell>
        </row>
        <row r="20">
          <cell r="A20">
            <v>2</v>
          </cell>
          <cell r="B20">
            <v>2000</v>
          </cell>
        </row>
        <row r="21">
          <cell r="A21">
            <v>3</v>
          </cell>
          <cell r="B21">
            <v>3000</v>
          </cell>
        </row>
        <row r="22">
          <cell r="A22">
            <v>4</v>
          </cell>
          <cell r="B22">
            <v>4000</v>
          </cell>
        </row>
        <row r="23">
          <cell r="A23">
            <v>5</v>
          </cell>
          <cell r="B23">
            <v>5000</v>
          </cell>
        </row>
        <row r="24">
          <cell r="A24">
            <v>6</v>
          </cell>
          <cell r="B24">
            <v>6000</v>
          </cell>
        </row>
        <row r="25">
          <cell r="A25">
            <v>7</v>
          </cell>
          <cell r="B25">
            <v>7000</v>
          </cell>
        </row>
        <row r="26">
          <cell r="A26">
            <v>8</v>
          </cell>
          <cell r="B26">
            <v>8000</v>
          </cell>
        </row>
        <row r="27">
          <cell r="A27">
            <v>9</v>
          </cell>
          <cell r="B27">
            <v>9000</v>
          </cell>
        </row>
        <row r="28">
          <cell r="A28">
            <v>10</v>
          </cell>
          <cell r="B28">
            <v>10000</v>
          </cell>
        </row>
        <row r="31">
          <cell r="A31" t="str">
            <v>Status</v>
          </cell>
          <cell r="B31" t="str">
            <v>Annual</v>
          </cell>
        </row>
        <row r="32">
          <cell r="A32" t="str">
            <v>Single</v>
          </cell>
          <cell r="B32">
            <v>3769</v>
          </cell>
        </row>
        <row r="33">
          <cell r="A33" t="str">
            <v>Married1</v>
          </cell>
          <cell r="B33">
            <v>3769</v>
          </cell>
        </row>
        <row r="34">
          <cell r="A34" t="str">
            <v>Married2</v>
          </cell>
          <cell r="B34">
            <v>7538</v>
          </cell>
        </row>
        <row r="35">
          <cell r="A35" t="str">
            <v>HeadofHousehold</v>
          </cell>
          <cell r="B35">
            <v>7538</v>
          </cell>
        </row>
        <row r="38">
          <cell r="A38" t="str">
            <v>Allowance</v>
          </cell>
          <cell r="B38" t="str">
            <v>Annual</v>
          </cell>
        </row>
        <row r="39">
          <cell r="A39">
            <v>0</v>
          </cell>
          <cell r="B39">
            <v>0</v>
          </cell>
        </row>
        <row r="40">
          <cell r="A40">
            <v>1</v>
          </cell>
          <cell r="B40">
            <v>112.2</v>
          </cell>
        </row>
        <row r="41">
          <cell r="A41">
            <v>2</v>
          </cell>
          <cell r="B41">
            <v>224.4</v>
          </cell>
        </row>
        <row r="42">
          <cell r="A42">
            <v>3</v>
          </cell>
          <cell r="B42">
            <v>336.6</v>
          </cell>
        </row>
        <row r="43">
          <cell r="A43">
            <v>4</v>
          </cell>
          <cell r="B43">
            <v>448.8</v>
          </cell>
        </row>
        <row r="44">
          <cell r="A44">
            <v>5</v>
          </cell>
          <cell r="B44">
            <v>561</v>
          </cell>
        </row>
        <row r="45">
          <cell r="A45">
            <v>6</v>
          </cell>
          <cell r="B45">
            <v>673.2</v>
          </cell>
        </row>
        <row r="46">
          <cell r="A46">
            <v>7</v>
          </cell>
          <cell r="B46">
            <v>785.4</v>
          </cell>
        </row>
        <row r="47">
          <cell r="A47">
            <v>8</v>
          </cell>
          <cell r="B47">
            <v>897.6</v>
          </cell>
        </row>
        <row r="48">
          <cell r="A48">
            <v>9</v>
          </cell>
          <cell r="B48">
            <v>1009.8</v>
          </cell>
        </row>
        <row r="49">
          <cell r="A49">
            <v>10</v>
          </cell>
          <cell r="B49">
            <v>1122</v>
          </cell>
        </row>
      </sheetData>
      <sheetData sheetId="30"/>
      <sheetData sheetId="31"/>
      <sheetData sheetId="32"/>
      <sheetData sheetId="33"/>
      <sheetData sheetId="34"/>
      <sheetData sheetId="35"/>
      <sheetData sheetId="36"/>
      <sheetData sheetId="37"/>
      <sheetData sheetId="38">
        <row r="2">
          <cell r="A2">
            <v>1</v>
          </cell>
          <cell r="B2">
            <v>15857</v>
          </cell>
          <cell r="C2">
            <v>45960</v>
          </cell>
        </row>
        <row r="3">
          <cell r="A3">
            <v>2</v>
          </cell>
          <cell r="B3">
            <v>21404</v>
          </cell>
          <cell r="C3">
            <v>62040</v>
          </cell>
        </row>
        <row r="4">
          <cell r="A4">
            <v>3</v>
          </cell>
          <cell r="B4">
            <v>26952</v>
          </cell>
          <cell r="C4">
            <v>78120</v>
          </cell>
        </row>
        <row r="5">
          <cell r="A5">
            <v>4</v>
          </cell>
          <cell r="B5">
            <v>32500</v>
          </cell>
          <cell r="C5">
            <v>94200</v>
          </cell>
        </row>
        <row r="6">
          <cell r="A6">
            <v>5</v>
          </cell>
          <cell r="B6">
            <v>38047</v>
          </cell>
          <cell r="C6">
            <v>110280</v>
          </cell>
        </row>
        <row r="7">
          <cell r="A7">
            <v>6</v>
          </cell>
          <cell r="B7">
            <v>43595</v>
          </cell>
          <cell r="C7">
            <v>126360</v>
          </cell>
        </row>
        <row r="8">
          <cell r="A8">
            <v>7</v>
          </cell>
          <cell r="B8">
            <v>49142</v>
          </cell>
          <cell r="C8">
            <v>142440</v>
          </cell>
        </row>
        <row r="9">
          <cell r="A9">
            <v>8</v>
          </cell>
          <cell r="B9">
            <v>54690</v>
          </cell>
          <cell r="C9">
            <v>158520</v>
          </cell>
        </row>
      </sheetData>
      <sheetData sheetId="39" refreshError="1"/>
    </sheetDataSet>
  </externalBook>
</externalLink>
</file>

<file path=xl/tables/table1.xml><?xml version="1.0" encoding="utf-8"?>
<table xmlns="http://schemas.openxmlformats.org/spreadsheetml/2006/main" id="2" name="datatable3" displayName="datatable3" ref="A1:E19" totalsRowShown="0" headerRowDxfId="15" dataDxfId="14">
  <autoFilter ref="A1:E19"/>
  <tableColumns count="5">
    <tableColumn id="1" name="Strategy" dataDxfId="13"/>
    <tableColumn id="2" name="Benefits of Implementing Strategy" dataDxfId="12"/>
    <tableColumn id="3" name="Behavior Change Required" dataDxfId="11"/>
    <tableColumn id="4" name="Ease of Implementation" dataDxfId="10"/>
    <tableColumn id="5" name="Consequences of Inaction" dataDxfId="9"/>
  </tableColumns>
  <tableStyleInfo name="TableStyleMedium1" showFirstColumn="0" showLastColumn="0" showRowStripes="1" showColumnStripes="0"/>
</table>
</file>

<file path=xl/tables/table2.xml><?xml version="1.0" encoding="utf-8"?>
<table xmlns="http://schemas.openxmlformats.org/spreadsheetml/2006/main" id="1" name="datatable" displayName="datatable" ref="A1:E10" totalsRowShown="0" headerRowDxfId="8" dataDxfId="7">
  <autoFilter ref="A1:E10"/>
  <tableColumns count="5">
    <tableColumn id="1" name="Strategy" dataDxfId="6"/>
    <tableColumn id="2" name="Benefits of Implementing Strategy" dataDxfId="5"/>
    <tableColumn id="3" name="Behavior Change Required" dataDxfId="4"/>
    <tableColumn id="4" name="Ease of Implementation" dataDxfId="3"/>
    <tableColumn id="5" name="Consequences of Inaction" dataDxfId="2"/>
  </tableColumns>
  <tableStyleInfo name="TableStyleMedium1" showFirstColumn="0" showLastColumn="0" showRowStripes="1" showColumnStripes="0"/>
</table>
</file>

<file path=xl/tables/table3.xml><?xml version="1.0" encoding="utf-8"?>
<table xmlns="http://schemas.openxmlformats.org/spreadsheetml/2006/main" id="3" name="tblprofession" displayName="tblprofession" ref="A2:C19" totalsRowShown="0">
  <autoFilter ref="A2:C19"/>
  <tableColumns count="3">
    <tableColumn id="1" name="Profession" dataDxfId="1"/>
    <tableColumn id="2" name="Description" dataDxfId="0"/>
    <tableColumn id="3" name="Workshee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M88"/>
  <sheetViews>
    <sheetView showGridLines="0" tabSelected="1" zoomScale="150" zoomScaleNormal="150" zoomScalePageLayoutView="150" workbookViewId="0">
      <selection activeCell="F78" sqref="F78:G78"/>
    </sheetView>
  </sheetViews>
  <sheetFormatPr defaultColWidth="8.7109375" defaultRowHeight="15"/>
  <cols>
    <col min="1" max="1" width="2.140625" style="127" customWidth="1"/>
    <col min="2" max="2" width="20.85546875" style="51" customWidth="1"/>
    <col min="3" max="4" width="17" style="51" customWidth="1"/>
    <col min="5" max="6" width="8.7109375" style="51"/>
    <col min="7" max="7" width="11.140625" style="51" customWidth="1"/>
    <col min="8" max="9" width="8.7109375" style="51" customWidth="1"/>
    <col min="10" max="10" width="8" style="51" customWidth="1"/>
    <col min="11" max="11" width="3.140625" style="51" hidden="1" customWidth="1"/>
    <col min="12" max="16384" width="8.7109375" style="51"/>
  </cols>
  <sheetData>
    <row r="1" spans="2:13" ht="21">
      <c r="B1" s="76" t="s">
        <v>184</v>
      </c>
      <c r="G1" s="28">
        <f>SUM(C7:D7)</f>
        <v>0</v>
      </c>
    </row>
    <row r="2" spans="2:13" ht="18.75">
      <c r="B2" s="77" t="s">
        <v>143</v>
      </c>
      <c r="C2" s="218"/>
      <c r="D2" s="218"/>
      <c r="E2" s="218"/>
    </row>
    <row r="3" spans="2:13" ht="6.75" customHeight="1">
      <c r="B3" s="77"/>
      <c r="C3" s="58"/>
      <c r="D3" s="58"/>
      <c r="E3" s="58"/>
    </row>
    <row r="4" spans="2:13" s="135" customFormat="1" ht="14.25" customHeight="1">
      <c r="B4" s="77"/>
      <c r="C4" s="58"/>
      <c r="D4" s="58"/>
      <c r="E4" s="58"/>
    </row>
    <row r="5" spans="2:13">
      <c r="B5" s="217" t="s">
        <v>121</v>
      </c>
      <c r="C5" s="217"/>
      <c r="D5" s="217"/>
      <c r="F5" s="217" t="s">
        <v>585</v>
      </c>
      <c r="G5" s="217"/>
      <c r="H5" s="217"/>
      <c r="I5" s="217"/>
      <c r="J5" s="217"/>
      <c r="K5" s="217"/>
      <c r="L5" s="217"/>
      <c r="M5" s="217"/>
    </row>
    <row r="6" spans="2:13">
      <c r="B6" s="56"/>
      <c r="C6" s="150" t="s">
        <v>133</v>
      </c>
      <c r="D6" s="150" t="s">
        <v>132</v>
      </c>
      <c r="F6" s="215" t="s">
        <v>461</v>
      </c>
      <c r="G6" s="215"/>
      <c r="H6" s="215"/>
      <c r="I6" s="215"/>
      <c r="J6" s="215"/>
      <c r="K6" s="215"/>
      <c r="L6" s="214"/>
      <c r="M6" s="214"/>
    </row>
    <row r="7" spans="2:13">
      <c r="B7" s="59" t="s">
        <v>0</v>
      </c>
      <c r="C7" s="143"/>
      <c r="D7" s="144"/>
      <c r="F7" s="223" t="s">
        <v>713</v>
      </c>
      <c r="G7" s="223"/>
      <c r="H7" s="223"/>
      <c r="I7" s="223"/>
      <c r="J7" s="223"/>
      <c r="K7" s="223"/>
      <c r="L7" s="214"/>
      <c r="M7" s="214"/>
    </row>
    <row r="8" spans="2:13">
      <c r="B8" s="54" t="s">
        <v>130</v>
      </c>
      <c r="C8" s="145"/>
      <c r="D8" s="145"/>
      <c r="F8" s="215" t="s">
        <v>462</v>
      </c>
      <c r="G8" s="215"/>
      <c r="H8" s="215"/>
      <c r="I8" s="215"/>
      <c r="J8" s="215"/>
      <c r="K8" s="215"/>
      <c r="L8" s="214"/>
      <c r="M8" s="214"/>
    </row>
    <row r="9" spans="2:13">
      <c r="B9" s="54" t="s">
        <v>5</v>
      </c>
      <c r="C9" s="145"/>
      <c r="D9" s="132"/>
      <c r="F9" s="215" t="s">
        <v>463</v>
      </c>
      <c r="G9" s="215"/>
      <c r="H9" s="215"/>
      <c r="I9" s="215"/>
      <c r="J9" s="215"/>
      <c r="K9" s="215"/>
      <c r="L9" s="214"/>
      <c r="M9" s="214"/>
    </row>
    <row r="10" spans="2:13">
      <c r="B10" s="55" t="s">
        <v>675</v>
      </c>
      <c r="F10" s="215" t="s">
        <v>714</v>
      </c>
      <c r="G10" s="215"/>
      <c r="H10" s="215"/>
      <c r="I10" s="215"/>
      <c r="J10" s="215"/>
      <c r="K10" s="215"/>
      <c r="L10" s="214"/>
      <c r="M10" s="214"/>
    </row>
    <row r="11" spans="2:13">
      <c r="B11" s="55" t="s">
        <v>131</v>
      </c>
      <c r="F11" s="215" t="s">
        <v>464</v>
      </c>
      <c r="G11" s="215"/>
      <c r="H11" s="215"/>
      <c r="I11" s="215"/>
      <c r="J11" s="215"/>
      <c r="K11" s="215"/>
      <c r="L11" s="214"/>
      <c r="M11" s="214"/>
    </row>
    <row r="13" spans="2:13">
      <c r="B13" s="217" t="s">
        <v>122</v>
      </c>
      <c r="C13" s="217"/>
      <c r="D13" s="217"/>
      <c r="F13" s="216" t="s">
        <v>586</v>
      </c>
      <c r="G13" s="216"/>
      <c r="H13" s="216"/>
      <c r="I13" s="216"/>
      <c r="J13" s="216"/>
      <c r="K13" s="216"/>
      <c r="L13" s="214"/>
      <c r="M13" s="214"/>
    </row>
    <row r="14" spans="2:13">
      <c r="B14" s="70"/>
      <c r="C14" s="150" t="s">
        <v>133</v>
      </c>
      <c r="D14" s="150" t="s">
        <v>132</v>
      </c>
    </row>
    <row r="15" spans="2:13">
      <c r="B15" s="54" t="s">
        <v>95</v>
      </c>
      <c r="C15" s="144"/>
      <c r="D15" s="144"/>
      <c r="F15" s="217" t="s">
        <v>589</v>
      </c>
      <c r="G15" s="217"/>
      <c r="H15" s="217"/>
      <c r="I15" s="217"/>
      <c r="J15" s="217"/>
      <c r="K15" s="217"/>
      <c r="L15" s="217"/>
      <c r="M15" s="217"/>
    </row>
    <row r="16" spans="2:13">
      <c r="B16" s="54" t="s">
        <v>123</v>
      </c>
      <c r="C16" s="144"/>
      <c r="D16" s="144"/>
      <c r="F16" s="199" t="s">
        <v>465</v>
      </c>
      <c r="G16" s="199"/>
      <c r="H16" s="199"/>
      <c r="I16" s="199"/>
      <c r="J16" s="199"/>
      <c r="K16" s="199"/>
      <c r="L16" s="199"/>
      <c r="M16" s="199"/>
    </row>
    <row r="17" spans="2:13">
      <c r="B17" s="54" t="s">
        <v>124</v>
      </c>
      <c r="C17" s="146"/>
      <c r="D17" s="145"/>
      <c r="F17" s="215" t="s">
        <v>466</v>
      </c>
      <c r="G17" s="215"/>
      <c r="H17" s="215"/>
      <c r="I17" s="215"/>
      <c r="J17" s="215"/>
      <c r="K17" s="215"/>
      <c r="L17" s="214"/>
      <c r="M17" s="214"/>
    </row>
    <row r="18" spans="2:13">
      <c r="B18" s="54" t="s">
        <v>125</v>
      </c>
      <c r="C18" s="147">
        <v>0.08</v>
      </c>
      <c r="D18" s="148">
        <f>C18</f>
        <v>0.08</v>
      </c>
      <c r="F18" s="215" t="s">
        <v>467</v>
      </c>
      <c r="G18" s="215"/>
      <c r="H18" s="215"/>
      <c r="I18" s="215"/>
      <c r="J18" s="215"/>
      <c r="K18" s="215"/>
      <c r="L18" s="214"/>
      <c r="M18" s="214"/>
    </row>
    <row r="19" spans="2:13">
      <c r="F19" s="215" t="s">
        <v>468</v>
      </c>
      <c r="G19" s="215"/>
      <c r="H19" s="215"/>
      <c r="I19" s="215"/>
      <c r="J19" s="215"/>
      <c r="K19" s="215"/>
      <c r="L19" s="214"/>
      <c r="M19" s="214"/>
    </row>
    <row r="20" spans="2:13">
      <c r="B20" s="219" t="s">
        <v>13</v>
      </c>
      <c r="C20" s="220"/>
      <c r="D20" s="221"/>
      <c r="F20" s="215" t="s">
        <v>469</v>
      </c>
      <c r="G20" s="215"/>
      <c r="H20" s="215"/>
      <c r="I20" s="215"/>
      <c r="J20" s="215"/>
      <c r="K20" s="215"/>
      <c r="L20" s="214"/>
      <c r="M20" s="214"/>
    </row>
    <row r="21" spans="2:13">
      <c r="B21" s="56" t="s">
        <v>126</v>
      </c>
      <c r="C21" s="150" t="s">
        <v>22</v>
      </c>
      <c r="D21" s="150" t="s">
        <v>127</v>
      </c>
      <c r="F21" s="215" t="s">
        <v>470</v>
      </c>
      <c r="G21" s="215"/>
      <c r="H21" s="215"/>
      <c r="I21" s="215"/>
      <c r="J21" s="215"/>
      <c r="K21" s="215"/>
      <c r="L21" s="214"/>
      <c r="M21" s="214"/>
    </row>
    <row r="22" spans="2:13">
      <c r="B22" s="57" t="s">
        <v>16</v>
      </c>
      <c r="C22" s="149"/>
      <c r="D22" s="149"/>
      <c r="F22" s="199" t="s">
        <v>471</v>
      </c>
      <c r="G22" s="199"/>
      <c r="H22" s="199"/>
      <c r="I22" s="199"/>
      <c r="J22" s="199"/>
      <c r="K22" s="199"/>
      <c r="L22" s="199"/>
      <c r="M22" s="199"/>
    </row>
    <row r="23" spans="2:13">
      <c r="B23" s="54" t="s">
        <v>128</v>
      </c>
      <c r="C23" s="144"/>
      <c r="D23" s="144"/>
      <c r="F23" s="208" t="s">
        <v>472</v>
      </c>
      <c r="G23" s="209"/>
      <c r="H23" s="209"/>
      <c r="I23" s="209"/>
      <c r="J23" s="209"/>
      <c r="K23" s="210"/>
      <c r="L23" s="206"/>
      <c r="M23" s="207"/>
    </row>
    <row r="24" spans="2:13">
      <c r="B24" s="54" t="s">
        <v>99</v>
      </c>
      <c r="C24" s="144"/>
      <c r="D24" s="144"/>
      <c r="F24" s="208" t="s">
        <v>473</v>
      </c>
      <c r="G24" s="209"/>
      <c r="H24" s="209"/>
      <c r="I24" s="209"/>
      <c r="J24" s="209"/>
      <c r="K24" s="210"/>
      <c r="L24" s="206"/>
      <c r="M24" s="207"/>
    </row>
    <row r="25" spans="2:13">
      <c r="B25" s="54" t="s">
        <v>20</v>
      </c>
      <c r="C25" s="144"/>
      <c r="D25" s="144"/>
      <c r="F25" s="203" t="s">
        <v>474</v>
      </c>
      <c r="G25" s="204"/>
      <c r="H25" s="204"/>
      <c r="I25" s="204"/>
      <c r="J25" s="204"/>
      <c r="K25" s="204"/>
      <c r="L25" s="204"/>
      <c r="M25" s="205"/>
    </row>
    <row r="26" spans="2:13">
      <c r="B26" s="54" t="s">
        <v>101</v>
      </c>
      <c r="C26" s="144"/>
      <c r="D26" s="144"/>
      <c r="F26" s="200" t="s">
        <v>475</v>
      </c>
      <c r="G26" s="201"/>
      <c r="H26" s="201"/>
      <c r="I26" s="201"/>
      <c r="J26" s="201"/>
      <c r="K26" s="202"/>
      <c r="L26" s="206"/>
      <c r="M26" s="207"/>
    </row>
    <row r="27" spans="2:13" ht="14.1" customHeight="1">
      <c r="B27" s="222" t="s">
        <v>129</v>
      </c>
      <c r="C27" s="222"/>
      <c r="D27" s="222"/>
      <c r="E27" s="222"/>
      <c r="F27" s="203" t="s">
        <v>476</v>
      </c>
      <c r="G27" s="204"/>
      <c r="H27" s="204"/>
      <c r="I27" s="204"/>
      <c r="J27" s="204"/>
      <c r="K27" s="204"/>
      <c r="L27" s="204"/>
      <c r="M27" s="205"/>
    </row>
    <row r="28" spans="2:13" ht="18" customHeight="1">
      <c r="B28" s="222"/>
      <c r="C28" s="222"/>
      <c r="D28" s="222"/>
      <c r="E28" s="222"/>
      <c r="F28" s="211" t="s">
        <v>18</v>
      </c>
      <c r="G28" s="212"/>
      <c r="H28" s="212"/>
      <c r="I28" s="212"/>
      <c r="J28" s="212"/>
      <c r="K28" s="213"/>
      <c r="L28" s="206"/>
      <c r="M28" s="207"/>
    </row>
    <row r="29" spans="2:13">
      <c r="F29" s="211" t="s">
        <v>477</v>
      </c>
      <c r="G29" s="212"/>
      <c r="H29" s="212"/>
      <c r="I29" s="212"/>
      <c r="J29" s="212"/>
      <c r="K29" s="213"/>
      <c r="L29" s="206"/>
      <c r="M29" s="207"/>
    </row>
    <row r="30" spans="2:13" s="153" customFormat="1">
      <c r="B30" s="217"/>
      <c r="C30" s="217"/>
      <c r="F30" s="142"/>
      <c r="G30" s="142"/>
      <c r="H30" s="142"/>
      <c r="I30" s="142"/>
      <c r="J30" s="142"/>
      <c r="K30" s="142"/>
      <c r="L30" s="43"/>
      <c r="M30" s="43"/>
    </row>
    <row r="31" spans="2:13" s="153" customFormat="1">
      <c r="B31" s="117" t="s">
        <v>676</v>
      </c>
      <c r="C31" s="116">
        <f>'Tax Planning'!I42</f>
        <v>0</v>
      </c>
      <c r="D31" s="248" t="s">
        <v>678</v>
      </c>
      <c r="E31" s="249"/>
      <c r="F31" s="249"/>
      <c r="G31" s="249"/>
      <c r="H31" s="249"/>
      <c r="I31" s="142"/>
      <c r="J31" s="142"/>
      <c r="K31" s="142"/>
      <c r="L31" s="43"/>
      <c r="M31" s="43"/>
    </row>
    <row r="32" spans="2:13" s="153" customFormat="1">
      <c r="B32" s="117" t="s">
        <v>677</v>
      </c>
      <c r="C32" s="116">
        <f ca="1">'Tax Planning'!O42</f>
        <v>0</v>
      </c>
      <c r="D32" s="248"/>
      <c r="E32" s="249"/>
      <c r="F32" s="249"/>
      <c r="G32" s="249"/>
      <c r="H32" s="249"/>
      <c r="I32" s="142"/>
      <c r="J32" s="142"/>
      <c r="K32" s="142"/>
      <c r="L32" s="43"/>
      <c r="M32" s="43"/>
    </row>
    <row r="33" spans="2:13" s="153" customFormat="1">
      <c r="F33" s="142"/>
      <c r="G33" s="142"/>
      <c r="H33" s="142"/>
      <c r="I33" s="142"/>
      <c r="J33" s="142"/>
      <c r="K33" s="142"/>
      <c r="L33" s="43"/>
      <c r="M33" s="43"/>
    </row>
    <row r="34" spans="2:13" s="153" customFormat="1">
      <c r="B34" s="217" t="s">
        <v>669</v>
      </c>
      <c r="C34" s="217"/>
      <c r="D34" s="217"/>
      <c r="F34" s="142"/>
      <c r="G34" s="142"/>
      <c r="H34" s="142"/>
      <c r="I34" s="142"/>
      <c r="J34" s="142"/>
      <c r="K34" s="142"/>
      <c r="L34" s="43"/>
      <c r="M34" s="43"/>
    </row>
    <row r="35" spans="2:13" s="153" customFormat="1">
      <c r="B35" s="152" t="s">
        <v>670</v>
      </c>
      <c r="C35" s="214" t="s">
        <v>659</v>
      </c>
      <c r="D35" s="214"/>
      <c r="F35" s="142"/>
      <c r="G35" s="142"/>
      <c r="H35" s="142"/>
      <c r="I35" s="142"/>
      <c r="J35" s="142"/>
      <c r="K35" s="142"/>
      <c r="L35" s="43"/>
      <c r="M35" s="43"/>
    </row>
    <row r="36" spans="2:13" s="153" customFormat="1">
      <c r="B36" s="152" t="s">
        <v>132</v>
      </c>
      <c r="C36" s="214"/>
      <c r="D36" s="214"/>
      <c r="F36" s="142"/>
      <c r="G36" s="142"/>
      <c r="H36" s="142"/>
      <c r="I36" s="142"/>
      <c r="J36" s="142"/>
      <c r="K36" s="142"/>
      <c r="L36" s="43"/>
      <c r="M36" s="43"/>
    </row>
    <row r="37" spans="2:13" s="153" customFormat="1">
      <c r="F37" s="142"/>
      <c r="G37" s="142"/>
      <c r="H37" s="142"/>
      <c r="I37" s="142"/>
      <c r="J37" s="142"/>
      <c r="K37" s="142"/>
      <c r="L37" s="43"/>
      <c r="M37" s="43"/>
    </row>
    <row r="38" spans="2:13" s="153" customFormat="1">
      <c r="B38" s="217" t="s">
        <v>671</v>
      </c>
      <c r="C38" s="217"/>
      <c r="F38" s="142"/>
      <c r="G38" s="142"/>
      <c r="H38" s="142"/>
      <c r="I38" s="142"/>
      <c r="J38" s="142"/>
      <c r="K38" s="142"/>
      <c r="L38" s="43"/>
      <c r="M38" s="43"/>
    </row>
    <row r="39" spans="2:13" s="153" customFormat="1">
      <c r="B39" s="117" t="s">
        <v>673</v>
      </c>
      <c r="C39" s="162">
        <f ca="1">'Tax Planning'!I20+'Tax Planning'!Z20</f>
        <v>0</v>
      </c>
      <c r="D39" s="248" t="s">
        <v>679</v>
      </c>
      <c r="E39" s="249"/>
      <c r="F39" s="249"/>
      <c r="G39" s="249"/>
      <c r="H39" s="249"/>
      <c r="I39" s="142"/>
      <c r="J39" s="142"/>
      <c r="K39" s="142"/>
      <c r="L39" s="43"/>
      <c r="M39" s="43"/>
    </row>
    <row r="40" spans="2:13" s="153" customFormat="1">
      <c r="B40" s="117" t="s">
        <v>663</v>
      </c>
      <c r="C40" s="159">
        <v>0.5</v>
      </c>
      <c r="D40" s="248"/>
      <c r="E40" s="249"/>
      <c r="F40" s="249"/>
      <c r="G40" s="249"/>
      <c r="H40" s="249"/>
      <c r="I40" s="142"/>
      <c r="J40" s="142"/>
      <c r="K40" s="142"/>
      <c r="L40" s="43"/>
      <c r="M40" s="43"/>
    </row>
    <row r="41" spans="2:13" s="153" customFormat="1">
      <c r="B41" s="117" t="s">
        <v>664</v>
      </c>
      <c r="C41" s="159">
        <v>0.15</v>
      </c>
      <c r="F41" s="142"/>
      <c r="G41" s="142"/>
      <c r="H41" s="142"/>
      <c r="I41" s="142"/>
      <c r="J41" s="142"/>
      <c r="K41" s="142"/>
      <c r="L41" s="43"/>
      <c r="M41" s="43"/>
    </row>
    <row r="42" spans="2:13" s="153" customFormat="1">
      <c r="B42" s="117" t="s">
        <v>665</v>
      </c>
      <c r="C42" s="159">
        <v>0.1</v>
      </c>
      <c r="F42" s="142"/>
      <c r="G42" s="142"/>
      <c r="H42" s="142"/>
      <c r="I42" s="142"/>
      <c r="J42" s="142"/>
      <c r="K42" s="142"/>
      <c r="L42" s="43"/>
      <c r="M42" s="43"/>
    </row>
    <row r="43" spans="2:13" s="153" customFormat="1">
      <c r="B43" s="117" t="s">
        <v>666</v>
      </c>
      <c r="C43" s="159">
        <v>0.1</v>
      </c>
      <c r="F43" s="142"/>
      <c r="G43" s="142"/>
      <c r="H43" s="142"/>
      <c r="I43" s="142"/>
      <c r="J43" s="142"/>
      <c r="K43" s="142"/>
      <c r="L43" s="43"/>
      <c r="M43" s="43"/>
    </row>
    <row r="44" spans="2:13" s="153" customFormat="1">
      <c r="B44" s="117" t="s">
        <v>667</v>
      </c>
      <c r="C44" s="159">
        <v>0.1</v>
      </c>
      <c r="F44" s="142"/>
      <c r="G44" s="142"/>
      <c r="H44" s="142"/>
      <c r="I44" s="142"/>
      <c r="J44" s="142"/>
      <c r="K44" s="142"/>
      <c r="L44" s="43"/>
      <c r="M44" s="43"/>
    </row>
    <row r="45" spans="2:13" s="153" customFormat="1">
      <c r="B45" s="117" t="s">
        <v>668</v>
      </c>
      <c r="C45" s="159">
        <v>0.05</v>
      </c>
      <c r="F45" s="142"/>
      <c r="G45" s="142"/>
      <c r="H45" s="142"/>
      <c r="I45" s="142"/>
      <c r="J45" s="142"/>
      <c r="K45" s="142"/>
      <c r="L45" s="43"/>
      <c r="M45" s="43"/>
    </row>
    <row r="46" spans="2:13" s="153" customFormat="1">
      <c r="B46" s="160" t="s">
        <v>672</v>
      </c>
      <c r="C46" s="161">
        <f>SUM(C40:C45)</f>
        <v>1</v>
      </c>
      <c r="F46" s="142"/>
      <c r="G46" s="142"/>
      <c r="H46" s="142"/>
      <c r="I46" s="142"/>
      <c r="J46" s="142"/>
      <c r="K46" s="142"/>
      <c r="L46" s="43"/>
      <c r="M46" s="43"/>
    </row>
    <row r="47" spans="2:13" s="153" customFormat="1">
      <c r="B47" s="163" t="s">
        <v>674</v>
      </c>
      <c r="F47" s="142"/>
      <c r="G47" s="142"/>
      <c r="H47" s="142"/>
      <c r="I47" s="142"/>
      <c r="J47" s="142"/>
      <c r="K47" s="142"/>
      <c r="L47" s="43"/>
      <c r="M47" s="43"/>
    </row>
    <row r="48" spans="2:13" s="127" customFormat="1">
      <c r="F48" s="142"/>
      <c r="G48" s="142"/>
      <c r="H48" s="142"/>
      <c r="I48" s="142"/>
      <c r="J48" s="142"/>
      <c r="K48" s="142"/>
      <c r="L48" s="48"/>
      <c r="M48" s="48"/>
    </row>
    <row r="49" spans="2:13" s="127" customFormat="1">
      <c r="B49" s="217" t="s">
        <v>478</v>
      </c>
      <c r="C49" s="217"/>
      <c r="D49" s="217"/>
      <c r="E49" s="217"/>
      <c r="F49" s="217"/>
      <c r="G49" s="142"/>
      <c r="H49" s="142"/>
      <c r="I49" s="142"/>
      <c r="J49" s="142"/>
      <c r="K49" s="142"/>
      <c r="L49" s="48"/>
      <c r="M49" s="48"/>
    </row>
    <row r="50" spans="2:13" s="127" customFormat="1">
      <c r="B50" s="241" t="s">
        <v>479</v>
      </c>
      <c r="C50" s="241"/>
      <c r="D50" s="241"/>
      <c r="E50" s="241"/>
      <c r="F50" s="241"/>
      <c r="G50" s="142"/>
      <c r="H50" s="127" t="s">
        <v>480</v>
      </c>
    </row>
    <row r="51" spans="2:13" s="127" customFormat="1">
      <c r="B51" s="122"/>
      <c r="C51" s="245" t="s">
        <v>481</v>
      </c>
      <c r="D51" s="245"/>
      <c r="E51" s="245" t="s">
        <v>482</v>
      </c>
      <c r="F51" s="245"/>
      <c r="G51" s="142"/>
      <c r="H51" s="231" t="s">
        <v>483</v>
      </c>
      <c r="I51" s="231"/>
      <c r="J51" s="231"/>
      <c r="K51" s="231"/>
      <c r="L51" s="231"/>
      <c r="M51" s="231"/>
    </row>
    <row r="52" spans="2:13" s="127" customFormat="1">
      <c r="B52" s="130"/>
      <c r="C52" s="123" t="s">
        <v>484</v>
      </c>
      <c r="D52" s="124" t="s">
        <v>485</v>
      </c>
      <c r="E52" s="246" t="s">
        <v>486</v>
      </c>
      <c r="F52" s="247"/>
      <c r="G52" s="142"/>
      <c r="H52" s="231"/>
      <c r="I52" s="231"/>
      <c r="J52" s="231"/>
      <c r="K52" s="231"/>
      <c r="L52" s="231"/>
      <c r="M52" s="231"/>
    </row>
    <row r="53" spans="2:13" s="127" customFormat="1">
      <c r="B53" s="126" t="s">
        <v>460</v>
      </c>
      <c r="C53" s="132"/>
      <c r="D53" s="132"/>
      <c r="E53" s="214"/>
      <c r="F53" s="214"/>
      <c r="G53" s="142"/>
      <c r="H53" s="231" t="s">
        <v>487</v>
      </c>
      <c r="I53" s="231"/>
      <c r="J53" s="231"/>
      <c r="K53" s="231"/>
      <c r="L53" s="231"/>
      <c r="M53" s="231"/>
    </row>
    <row r="54" spans="2:13" s="127" customFormat="1">
      <c r="B54" s="126" t="s">
        <v>488</v>
      </c>
      <c r="C54" s="131"/>
      <c r="D54" s="131"/>
      <c r="E54" s="251"/>
      <c r="F54" s="251"/>
      <c r="G54" s="142"/>
      <c r="H54" s="231"/>
      <c r="I54" s="231"/>
      <c r="J54" s="231"/>
      <c r="K54" s="231"/>
      <c r="L54" s="231"/>
      <c r="M54" s="231"/>
    </row>
    <row r="55" spans="2:13" s="127" customFormat="1">
      <c r="B55" s="126" t="s">
        <v>490</v>
      </c>
      <c r="C55" s="131"/>
      <c r="D55" s="131"/>
      <c r="E55" s="251"/>
      <c r="F55" s="251"/>
      <c r="G55" s="142"/>
    </row>
    <row r="56" spans="2:13" s="127" customFormat="1">
      <c r="B56" s="126" t="s">
        <v>492</v>
      </c>
      <c r="C56" s="131"/>
      <c r="D56" s="131"/>
      <c r="E56" s="251"/>
      <c r="F56" s="251"/>
      <c r="G56" s="142"/>
      <c r="H56" s="127" t="s">
        <v>489</v>
      </c>
    </row>
    <row r="57" spans="2:13" s="127" customFormat="1">
      <c r="B57" s="126" t="s">
        <v>494</v>
      </c>
      <c r="C57" s="131"/>
      <c r="D57" s="131"/>
      <c r="E57" s="251"/>
      <c r="F57" s="251"/>
      <c r="G57" s="142"/>
      <c r="H57" s="232" t="s">
        <v>491</v>
      </c>
      <c r="I57" s="233"/>
      <c r="J57" s="233"/>
      <c r="K57" s="233"/>
      <c r="L57" s="233"/>
      <c r="M57" s="234"/>
    </row>
    <row r="58" spans="2:13" s="127" customFormat="1">
      <c r="B58" s="126" t="s">
        <v>496</v>
      </c>
      <c r="C58" s="131"/>
      <c r="D58" s="131"/>
      <c r="E58" s="251"/>
      <c r="F58" s="251"/>
      <c r="G58" s="142"/>
      <c r="H58" s="235" t="s">
        <v>493</v>
      </c>
      <c r="I58" s="236"/>
      <c r="J58" s="236"/>
      <c r="K58" s="236"/>
      <c r="L58" s="236"/>
      <c r="M58" s="237"/>
    </row>
    <row r="59" spans="2:13" s="127" customFormat="1">
      <c r="B59" s="128" t="s">
        <v>138</v>
      </c>
      <c r="C59" s="134">
        <f>SUM(C53*C54+C57+C58+C55*C56)</f>
        <v>0</v>
      </c>
      <c r="D59" s="134">
        <f t="shared" ref="D59:E59" si="0">SUM(D53*D54+D57+D58+D55*D56)</f>
        <v>0</v>
      </c>
      <c r="E59" s="250">
        <f t="shared" si="0"/>
        <v>0</v>
      </c>
      <c r="F59" s="250"/>
      <c r="G59" s="142"/>
      <c r="H59" s="238" t="s">
        <v>495</v>
      </c>
      <c r="I59" s="239"/>
      <c r="J59" s="239"/>
      <c r="K59" s="239"/>
      <c r="L59" s="239"/>
      <c r="M59" s="240"/>
    </row>
    <row r="60" spans="2:13" s="127" customFormat="1">
      <c r="B60" s="118"/>
      <c r="C60" s="119"/>
      <c r="G60" s="142"/>
      <c r="H60" s="142"/>
      <c r="I60" s="142"/>
      <c r="J60" s="142"/>
      <c r="K60" s="142"/>
      <c r="L60" s="48"/>
      <c r="M60" s="48"/>
    </row>
    <row r="61" spans="2:13" s="127" customFormat="1">
      <c r="B61" s="241" t="s">
        <v>497</v>
      </c>
      <c r="C61" s="241"/>
      <c r="D61" s="241"/>
      <c r="E61" s="241"/>
      <c r="F61" s="241"/>
      <c r="G61" s="142"/>
      <c r="H61" s="142"/>
      <c r="I61" s="142"/>
      <c r="J61" s="142"/>
      <c r="K61" s="142"/>
      <c r="L61" s="48"/>
      <c r="M61" s="48"/>
    </row>
    <row r="62" spans="2:13" s="127" customFormat="1">
      <c r="B62" s="125" t="s">
        <v>498</v>
      </c>
      <c r="C62" s="133" t="s">
        <v>499</v>
      </c>
      <c r="D62" s="133" t="s">
        <v>499</v>
      </c>
      <c r="E62" s="242" t="s">
        <v>499</v>
      </c>
      <c r="F62" s="242"/>
      <c r="G62" s="142"/>
      <c r="H62" s="142"/>
      <c r="I62" s="142"/>
      <c r="J62" s="142"/>
      <c r="K62" s="142"/>
      <c r="L62" s="48"/>
      <c r="M62" s="48"/>
    </row>
    <row r="63" spans="2:13" s="127" customFormat="1">
      <c r="B63" s="120" t="s">
        <v>498</v>
      </c>
      <c r="C63" s="151">
        <f>IF(C62="","",IF(C62="Standard Risk",C59*0.0125,C59*0.04))</f>
        <v>0</v>
      </c>
      <c r="D63" s="151">
        <f>IF(D62="","",IF(D62="Standard Risk",D59*0.0125,D59*0.04))</f>
        <v>0</v>
      </c>
      <c r="E63" s="243">
        <f>IF(E62="","",IF(E62="Standard Risk",E59*0.0125,E59*0.04))</f>
        <v>0</v>
      </c>
      <c r="F63" s="244"/>
      <c r="G63" s="142"/>
      <c r="H63" s="142"/>
      <c r="I63" s="142"/>
      <c r="J63" s="142"/>
      <c r="K63" s="142"/>
      <c r="L63" s="48"/>
      <c r="M63" s="48"/>
    </row>
    <row r="64" spans="2:13" s="127" customFormat="1">
      <c r="B64" s="120" t="s">
        <v>157</v>
      </c>
      <c r="C64" s="133"/>
      <c r="D64" s="133"/>
      <c r="E64" s="242"/>
      <c r="F64" s="242"/>
      <c r="G64" s="142"/>
      <c r="H64" s="142"/>
      <c r="I64" s="142"/>
      <c r="J64" s="142"/>
      <c r="K64" s="142"/>
      <c r="L64" s="48"/>
      <c r="M64" s="48"/>
    </row>
    <row r="65" spans="2:13" s="127" customFormat="1">
      <c r="B65" s="120" t="s">
        <v>157</v>
      </c>
      <c r="C65" s="133"/>
      <c r="D65" s="133"/>
      <c r="E65" s="242"/>
      <c r="F65" s="242"/>
      <c r="G65" s="142"/>
      <c r="H65" s="142"/>
      <c r="I65" s="142"/>
      <c r="J65" s="142"/>
      <c r="K65" s="142"/>
      <c r="L65" s="48"/>
      <c r="M65" s="48"/>
    </row>
    <row r="66" spans="2:13" s="127" customFormat="1">
      <c r="B66" s="120" t="s">
        <v>157</v>
      </c>
      <c r="C66" s="133"/>
      <c r="D66" s="133"/>
      <c r="E66" s="242"/>
      <c r="F66" s="242"/>
      <c r="G66" s="142"/>
      <c r="H66" s="142"/>
      <c r="I66" s="142"/>
      <c r="J66" s="142"/>
      <c r="K66" s="142"/>
      <c r="L66" s="48"/>
      <c r="M66" s="48"/>
    </row>
    <row r="67" spans="2:13" s="127" customFormat="1">
      <c r="B67" s="121" t="s">
        <v>138</v>
      </c>
      <c r="C67" s="134">
        <f>SUM(C63:C66)</f>
        <v>0</v>
      </c>
      <c r="D67" s="134">
        <f>SUM(D63:D66)</f>
        <v>0</v>
      </c>
      <c r="E67" s="250">
        <f>SUM(E63:E66)</f>
        <v>0</v>
      </c>
      <c r="F67" s="250"/>
      <c r="G67" s="142"/>
      <c r="H67" s="142"/>
      <c r="I67" s="142"/>
      <c r="J67" s="142"/>
      <c r="K67" s="142"/>
      <c r="L67" s="48"/>
      <c r="M67" s="48"/>
    </row>
    <row r="68" spans="2:13" s="127" customFormat="1">
      <c r="F68" s="142"/>
      <c r="G68" s="142"/>
      <c r="H68" s="142"/>
      <c r="I68" s="142"/>
      <c r="J68" s="142"/>
      <c r="K68" s="142"/>
      <c r="L68" s="48"/>
      <c r="M68" s="48"/>
    </row>
    <row r="69" spans="2:13">
      <c r="B69" s="219" t="s">
        <v>620</v>
      </c>
      <c r="C69" s="220"/>
      <c r="D69" s="220"/>
      <c r="E69" s="220"/>
      <c r="F69" s="220"/>
      <c r="G69" s="220"/>
      <c r="H69" s="220"/>
    </row>
    <row r="70" spans="2:13">
      <c r="B70" s="129"/>
      <c r="C70" s="224" t="s">
        <v>626</v>
      </c>
      <c r="D70" s="225"/>
      <c r="E70" s="224" t="s">
        <v>627</v>
      </c>
      <c r="F70" s="229"/>
      <c r="G70" s="229"/>
      <c r="H70" s="225"/>
      <c r="L70" s="197"/>
      <c r="M70" s="197"/>
    </row>
    <row r="71" spans="2:13" s="140" customFormat="1" ht="76.5" customHeight="1">
      <c r="B71" s="141" t="s">
        <v>621</v>
      </c>
      <c r="C71" s="230" t="s">
        <v>510</v>
      </c>
      <c r="D71" s="230"/>
      <c r="E71" s="226" t="s">
        <v>196</v>
      </c>
      <c r="F71" s="227"/>
      <c r="G71" s="227"/>
      <c r="H71" s="228"/>
      <c r="L71" s="198"/>
      <c r="M71" s="198"/>
    </row>
    <row r="72" spans="2:13" s="140" customFormat="1" ht="76.5" customHeight="1">
      <c r="B72" s="141" t="s">
        <v>622</v>
      </c>
      <c r="C72" s="230" t="s">
        <v>510</v>
      </c>
      <c r="D72" s="230"/>
      <c r="E72" s="226" t="s">
        <v>203</v>
      </c>
      <c r="F72" s="227"/>
      <c r="G72" s="227"/>
      <c r="H72" s="228"/>
      <c r="L72" s="198"/>
      <c r="M72" s="198"/>
    </row>
    <row r="73" spans="2:13" s="140" customFormat="1" ht="76.5" customHeight="1">
      <c r="B73" s="141" t="s">
        <v>623</v>
      </c>
      <c r="C73" s="230" t="s">
        <v>534</v>
      </c>
      <c r="D73" s="230"/>
      <c r="E73" s="226" t="s">
        <v>188</v>
      </c>
      <c r="F73" s="227"/>
      <c r="G73" s="227"/>
      <c r="H73" s="228"/>
    </row>
    <row r="74" spans="2:13" s="140" customFormat="1" ht="76.5" customHeight="1">
      <c r="B74" s="141" t="s">
        <v>624</v>
      </c>
      <c r="C74" s="230" t="s">
        <v>559</v>
      </c>
      <c r="D74" s="230"/>
      <c r="E74" s="226" t="s">
        <v>191</v>
      </c>
      <c r="F74" s="227"/>
      <c r="G74" s="227"/>
      <c r="H74" s="228"/>
    </row>
    <row r="75" spans="2:13" s="140" customFormat="1" ht="76.5" customHeight="1">
      <c r="B75" s="141" t="s">
        <v>625</v>
      </c>
      <c r="C75" s="230" t="s">
        <v>505</v>
      </c>
      <c r="D75" s="230"/>
      <c r="E75" s="226" t="s">
        <v>189</v>
      </c>
      <c r="F75" s="227"/>
      <c r="G75" s="227"/>
      <c r="H75" s="228"/>
    </row>
    <row r="77" spans="2:13">
      <c r="B77" s="219" t="s">
        <v>708</v>
      </c>
      <c r="C77" s="220"/>
      <c r="D77" s="220"/>
      <c r="E77" s="220"/>
      <c r="F77" s="220"/>
      <c r="G77" s="220"/>
    </row>
    <row r="78" spans="2:13" s="165" customFormat="1">
      <c r="B78" s="170"/>
      <c r="C78" s="255" t="s">
        <v>712</v>
      </c>
      <c r="D78" s="255"/>
      <c r="E78" s="256"/>
      <c r="F78" s="254"/>
      <c r="G78" s="254"/>
    </row>
    <row r="79" spans="2:13">
      <c r="B79" s="169" t="s">
        <v>709</v>
      </c>
      <c r="C79" s="257" t="s">
        <v>144</v>
      </c>
      <c r="D79" s="259"/>
      <c r="E79" s="258"/>
      <c r="F79" s="257" t="s">
        <v>500</v>
      </c>
      <c r="G79" s="258"/>
    </row>
    <row r="80" spans="2:13" ht="15" customHeight="1">
      <c r="B80" s="170" t="s">
        <v>697</v>
      </c>
      <c r="C80" s="215" t="s">
        <v>14</v>
      </c>
      <c r="D80" s="215"/>
      <c r="E80" s="215"/>
      <c r="F80" s="260"/>
      <c r="G80" s="260"/>
    </row>
    <row r="81" spans="2:7" ht="15" customHeight="1">
      <c r="B81" s="170" t="s">
        <v>698</v>
      </c>
      <c r="C81" s="215" t="s">
        <v>699</v>
      </c>
      <c r="D81" s="215"/>
      <c r="E81" s="215"/>
      <c r="F81" s="260"/>
      <c r="G81" s="260"/>
    </row>
    <row r="82" spans="2:7" ht="15" customHeight="1">
      <c r="B82" s="170" t="s">
        <v>700</v>
      </c>
      <c r="C82" s="215" t="s">
        <v>701</v>
      </c>
      <c r="D82" s="215"/>
      <c r="E82" s="215"/>
      <c r="F82" s="260"/>
      <c r="G82" s="260"/>
    </row>
    <row r="83" spans="2:7" ht="15" customHeight="1">
      <c r="B83" s="170" t="s">
        <v>702</v>
      </c>
      <c r="C83" s="215" t="s">
        <v>703</v>
      </c>
      <c r="D83" s="215"/>
      <c r="E83" s="215"/>
      <c r="F83" s="260"/>
      <c r="G83" s="260"/>
    </row>
    <row r="84" spans="2:7" ht="15" customHeight="1">
      <c r="B84" s="170" t="s">
        <v>710</v>
      </c>
      <c r="C84" s="215" t="s">
        <v>704</v>
      </c>
      <c r="D84" s="215"/>
      <c r="E84" s="215"/>
      <c r="F84" s="260"/>
      <c r="G84" s="260"/>
    </row>
    <row r="85" spans="2:7" ht="31.5" customHeight="1">
      <c r="B85" s="170"/>
      <c r="C85" s="261" t="s">
        <v>705</v>
      </c>
      <c r="D85" s="261"/>
      <c r="E85" s="261"/>
      <c r="F85" s="260"/>
      <c r="G85" s="260"/>
    </row>
    <row r="86" spans="2:7" ht="31.5" customHeight="1">
      <c r="B86" s="170"/>
      <c r="C86" s="261" t="s">
        <v>706</v>
      </c>
      <c r="D86" s="261"/>
      <c r="E86" s="261"/>
      <c r="F86" s="260"/>
      <c r="G86" s="260"/>
    </row>
    <row r="87" spans="2:7" ht="31.5" customHeight="1">
      <c r="B87" s="170"/>
      <c r="C87" s="261" t="s">
        <v>707</v>
      </c>
      <c r="D87" s="261"/>
      <c r="E87" s="261"/>
      <c r="F87" s="260"/>
      <c r="G87" s="260"/>
    </row>
    <row r="88" spans="2:7">
      <c r="E88" s="164" t="s">
        <v>711</v>
      </c>
      <c r="F88" s="252">
        <f>F80+F81+F82+F83+F84-F85-F86-F87</f>
        <v>0</v>
      </c>
      <c r="G88" s="253"/>
    </row>
  </sheetData>
  <mergeCells count="114">
    <mergeCell ref="F88:G88"/>
    <mergeCell ref="F78:G78"/>
    <mergeCell ref="C78:E78"/>
    <mergeCell ref="F79:G79"/>
    <mergeCell ref="C79:E79"/>
    <mergeCell ref="B77:G77"/>
    <mergeCell ref="F85:G85"/>
    <mergeCell ref="F86:G86"/>
    <mergeCell ref="F87:G87"/>
    <mergeCell ref="C80:E80"/>
    <mergeCell ref="C81:E81"/>
    <mergeCell ref="C82:E82"/>
    <mergeCell ref="C83:E83"/>
    <mergeCell ref="C84:E84"/>
    <mergeCell ref="C85:E85"/>
    <mergeCell ref="C86:E86"/>
    <mergeCell ref="C87:E87"/>
    <mergeCell ref="F80:G80"/>
    <mergeCell ref="F81:G81"/>
    <mergeCell ref="F82:G82"/>
    <mergeCell ref="F83:G83"/>
    <mergeCell ref="F84:G84"/>
    <mergeCell ref="B30:C30"/>
    <mergeCell ref="D31:H32"/>
    <mergeCell ref="C35:D35"/>
    <mergeCell ref="C36:D36"/>
    <mergeCell ref="B34:D34"/>
    <mergeCell ref="B38:C38"/>
    <mergeCell ref="D39:H40"/>
    <mergeCell ref="E66:F66"/>
    <mergeCell ref="E67:F67"/>
    <mergeCell ref="B49:F49"/>
    <mergeCell ref="B50:F50"/>
    <mergeCell ref="E54:F54"/>
    <mergeCell ref="E55:F55"/>
    <mergeCell ref="E56:F56"/>
    <mergeCell ref="E57:F57"/>
    <mergeCell ref="E58:F58"/>
    <mergeCell ref="E59:F59"/>
    <mergeCell ref="B69:H69"/>
    <mergeCell ref="H53:M54"/>
    <mergeCell ref="H51:M52"/>
    <mergeCell ref="H57:M57"/>
    <mergeCell ref="H58:M58"/>
    <mergeCell ref="H59:M59"/>
    <mergeCell ref="B61:F61"/>
    <mergeCell ref="E62:F62"/>
    <mergeCell ref="E63:F63"/>
    <mergeCell ref="E64:F64"/>
    <mergeCell ref="E65:F65"/>
    <mergeCell ref="C51:D51"/>
    <mergeCell ref="E51:F51"/>
    <mergeCell ref="E52:F52"/>
    <mergeCell ref="E53:F53"/>
    <mergeCell ref="C70:D70"/>
    <mergeCell ref="E71:H71"/>
    <mergeCell ref="E72:H72"/>
    <mergeCell ref="E73:H73"/>
    <mergeCell ref="E74:H74"/>
    <mergeCell ref="E70:H70"/>
    <mergeCell ref="E75:H75"/>
    <mergeCell ref="C71:D71"/>
    <mergeCell ref="C72:D72"/>
    <mergeCell ref="C73:D73"/>
    <mergeCell ref="C74:D74"/>
    <mergeCell ref="C75:D75"/>
    <mergeCell ref="L13:M13"/>
    <mergeCell ref="F13:K13"/>
    <mergeCell ref="F15:M15"/>
    <mergeCell ref="C2:E2"/>
    <mergeCell ref="B20:D20"/>
    <mergeCell ref="B27:E28"/>
    <mergeCell ref="B5:D5"/>
    <mergeCell ref="B13:D13"/>
    <mergeCell ref="F28:K28"/>
    <mergeCell ref="F24:K24"/>
    <mergeCell ref="F5:M5"/>
    <mergeCell ref="F11:K11"/>
    <mergeCell ref="L6:M6"/>
    <mergeCell ref="L7:M7"/>
    <mergeCell ref="L8:M8"/>
    <mergeCell ref="L9:M9"/>
    <mergeCell ref="L10:M10"/>
    <mergeCell ref="L11:M11"/>
    <mergeCell ref="F6:K6"/>
    <mergeCell ref="F7:K7"/>
    <mergeCell ref="F8:K8"/>
    <mergeCell ref="F9:K9"/>
    <mergeCell ref="F10:K10"/>
    <mergeCell ref="L24:M24"/>
    <mergeCell ref="L70:M70"/>
    <mergeCell ref="L71:M71"/>
    <mergeCell ref="L72:M72"/>
    <mergeCell ref="F16:M16"/>
    <mergeCell ref="F22:M22"/>
    <mergeCell ref="F26:K26"/>
    <mergeCell ref="F25:M25"/>
    <mergeCell ref="F27:M27"/>
    <mergeCell ref="L28:M28"/>
    <mergeCell ref="L29:M29"/>
    <mergeCell ref="F23:K23"/>
    <mergeCell ref="F29:K29"/>
    <mergeCell ref="L17:M17"/>
    <mergeCell ref="F19:K19"/>
    <mergeCell ref="F20:K20"/>
    <mergeCell ref="F21:K21"/>
    <mergeCell ref="L18:M18"/>
    <mergeCell ref="L19:M19"/>
    <mergeCell ref="L20:M20"/>
    <mergeCell ref="L21:M21"/>
    <mergeCell ref="L23:M23"/>
    <mergeCell ref="L26:M26"/>
    <mergeCell ref="F17:K17"/>
    <mergeCell ref="F18:K18"/>
  </mergeCells>
  <dataValidations count="5">
    <dataValidation type="list" allowBlank="1" showInputMessage="1" showErrorMessage="1" sqref="E71:H75">
      <formula1>Strategy</formula1>
    </dataValidation>
    <dataValidation type="list" allowBlank="1" showInputMessage="1" showErrorMessage="1" sqref="C71:D75">
      <formula1>Strategy2</formula1>
    </dataValidation>
    <dataValidation type="list" showInputMessage="1" showErrorMessage="1" sqref="C62:F62">
      <formula1>" ,Standard Risk, High Risk"</formula1>
    </dataValidation>
    <dataValidation type="list" allowBlank="1" showInputMessage="1" showErrorMessage="1" sqref="C8:D8">
      <formula1>"Single, Married Filing Jointly, Married Filing Separately, Head of Household, Qualifying Widow(er)"</formula1>
    </dataValidation>
    <dataValidation type="list" allowBlank="1" showInputMessage="1" showErrorMessage="1" sqref="C35:D36">
      <formula1>professionlist</formula1>
    </dataValidation>
  </dataValidations>
  <pageMargins left="0.7" right="0.7" top="0.75" bottom="0.75" header="0.3" footer="0.3"/>
  <pageSetup orientation="landscape" horizontalDpi="4294967294" verticalDpi="4294967294" r:id="rId1"/>
  <rowBreaks count="2" manualBreakCount="2">
    <brk id="48" max="16383" man="1"/>
    <brk id="68" max="16383" man="1"/>
  </rowBreaks>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dimension ref="A1:AH20"/>
  <sheetViews>
    <sheetView showGridLines="0" workbookViewId="0">
      <selection activeCell="J16" sqref="J16:Q16"/>
    </sheetView>
  </sheetViews>
  <sheetFormatPr defaultColWidth="2.85546875" defaultRowHeight="15"/>
  <cols>
    <col min="1" max="1" width="2.85546875" style="39"/>
    <col min="2" max="2" width="2.85546875" style="39" customWidth="1"/>
    <col min="3" max="16384" width="2.85546875" style="39"/>
  </cols>
  <sheetData>
    <row r="1" spans="1:34" ht="18.95" customHeight="1">
      <c r="B1" s="60" t="s">
        <v>119</v>
      </c>
      <c r="C1" s="61"/>
      <c r="D1" s="61"/>
      <c r="E1" s="61"/>
      <c r="F1" s="61"/>
      <c r="G1" s="61"/>
      <c r="H1" s="61"/>
      <c r="I1" s="61"/>
      <c r="J1" s="61"/>
      <c r="K1" s="47"/>
      <c r="L1" s="47"/>
      <c r="M1" s="47"/>
      <c r="N1" s="47"/>
      <c r="O1" s="47"/>
      <c r="P1" s="47"/>
      <c r="Q1" s="47"/>
      <c r="S1" s="31" t="s">
        <v>120</v>
      </c>
    </row>
    <row r="2" spans="1:34">
      <c r="A2" s="31"/>
      <c r="B2" s="377" t="s">
        <v>11</v>
      </c>
      <c r="C2" s="378"/>
      <c r="D2" s="378"/>
      <c r="E2" s="378"/>
      <c r="F2" s="378"/>
      <c r="G2" s="378"/>
      <c r="H2" s="378"/>
      <c r="I2" s="378"/>
      <c r="J2" s="378"/>
      <c r="K2" s="378"/>
      <c r="L2" s="378"/>
      <c r="M2" s="378"/>
      <c r="N2" s="378"/>
      <c r="O2" s="378"/>
      <c r="P2" s="378"/>
      <c r="Q2" s="379"/>
      <c r="S2" s="377" t="s">
        <v>11</v>
      </c>
      <c r="T2" s="378"/>
      <c r="U2" s="378"/>
      <c r="V2" s="378"/>
      <c r="W2" s="378"/>
      <c r="X2" s="378"/>
      <c r="Y2" s="378"/>
      <c r="Z2" s="378"/>
      <c r="AA2" s="378"/>
      <c r="AB2" s="378"/>
      <c r="AC2" s="378"/>
      <c r="AD2" s="378"/>
      <c r="AE2" s="378"/>
      <c r="AF2" s="378"/>
      <c r="AG2" s="378"/>
      <c r="AH2" s="379"/>
    </row>
    <row r="3" spans="1:34">
      <c r="B3" s="215" t="s">
        <v>0</v>
      </c>
      <c r="C3" s="215"/>
      <c r="D3" s="215"/>
      <c r="E3" s="215"/>
      <c r="F3" s="215"/>
      <c r="G3" s="215"/>
      <c r="H3" s="215"/>
      <c r="I3" s="215"/>
      <c r="J3" s="406">
        <f>'Tax Planning'!I5</f>
        <v>0</v>
      </c>
      <c r="K3" s="406"/>
      <c r="L3" s="406"/>
      <c r="M3" s="406"/>
      <c r="N3" s="406"/>
      <c r="O3" s="406"/>
      <c r="P3" s="406"/>
      <c r="Q3" s="406"/>
      <c r="S3" s="215" t="s">
        <v>0</v>
      </c>
      <c r="T3" s="215"/>
      <c r="U3" s="215"/>
      <c r="V3" s="215"/>
      <c r="W3" s="215"/>
      <c r="X3" s="215"/>
      <c r="Y3" s="215"/>
      <c r="Z3" s="215"/>
      <c r="AA3" s="406">
        <f>'Tax Planning'!Z5</f>
        <v>0</v>
      </c>
      <c r="AB3" s="406"/>
      <c r="AC3" s="406"/>
      <c r="AD3" s="406"/>
      <c r="AE3" s="406"/>
      <c r="AF3" s="406"/>
      <c r="AG3" s="406"/>
      <c r="AH3" s="406"/>
    </row>
    <row r="4" spans="1:34">
      <c r="B4" s="215" t="s">
        <v>1</v>
      </c>
      <c r="C4" s="215"/>
      <c r="D4" s="215"/>
      <c r="E4" s="215"/>
      <c r="F4" s="215"/>
      <c r="G4" s="215"/>
      <c r="H4" s="215"/>
      <c r="I4" s="215"/>
      <c r="J4" s="374" t="str">
        <f>'Tax Planning'!I6</f>
        <v>Single</v>
      </c>
      <c r="K4" s="375"/>
      <c r="L4" s="375"/>
      <c r="M4" s="375"/>
      <c r="N4" s="375"/>
      <c r="O4" s="375"/>
      <c r="P4" s="375"/>
      <c r="Q4" s="376"/>
      <c r="S4" s="215" t="s">
        <v>1</v>
      </c>
      <c r="T4" s="215"/>
      <c r="U4" s="215"/>
      <c r="V4" s="215"/>
      <c r="W4" s="215"/>
      <c r="X4" s="215"/>
      <c r="Y4" s="215"/>
      <c r="Z4" s="215"/>
      <c r="AA4" s="663" t="str">
        <f>'Tax Planning'!Z6</f>
        <v>Single</v>
      </c>
      <c r="AB4" s="664"/>
      <c r="AC4" s="664"/>
      <c r="AD4" s="664"/>
      <c r="AE4" s="664"/>
      <c r="AF4" s="664"/>
      <c r="AG4" s="664"/>
      <c r="AH4" s="665"/>
    </row>
    <row r="5" spans="1:34">
      <c r="B5" s="215" t="s">
        <v>98</v>
      </c>
      <c r="C5" s="215"/>
      <c r="D5" s="215"/>
      <c r="E5" s="215"/>
      <c r="F5" s="215"/>
      <c r="G5" s="215"/>
      <c r="H5" s="215"/>
      <c r="I5" s="215"/>
      <c r="J5" s="215">
        <f>'Tax Planning'!I7</f>
        <v>0</v>
      </c>
      <c r="K5" s="215"/>
      <c r="L5" s="215"/>
      <c r="M5" s="215"/>
      <c r="N5" s="215"/>
      <c r="O5" s="215"/>
      <c r="P5" s="215"/>
      <c r="Q5" s="215"/>
      <c r="S5" s="215" t="s">
        <v>98</v>
      </c>
      <c r="T5" s="215"/>
      <c r="U5" s="215"/>
      <c r="V5" s="215"/>
      <c r="W5" s="215"/>
      <c r="X5" s="215"/>
      <c r="Y5" s="215"/>
      <c r="Z5" s="215"/>
      <c r="AA5" s="666">
        <f>'Tax Planning'!Z7</f>
        <v>0</v>
      </c>
      <c r="AB5" s="666"/>
      <c r="AC5" s="666"/>
      <c r="AD5" s="666"/>
      <c r="AE5" s="666"/>
      <c r="AF5" s="666"/>
      <c r="AG5" s="666"/>
      <c r="AH5" s="666"/>
    </row>
    <row r="6" spans="1:34">
      <c r="B6" s="215" t="s">
        <v>3</v>
      </c>
      <c r="C6" s="215"/>
      <c r="D6" s="215"/>
      <c r="E6" s="215"/>
      <c r="F6" s="215"/>
      <c r="G6" s="215"/>
      <c r="H6" s="215"/>
      <c r="I6" s="215"/>
      <c r="J6" s="406">
        <f>'Tax Planning'!I8</f>
        <v>0</v>
      </c>
      <c r="K6" s="406"/>
      <c r="L6" s="406"/>
      <c r="M6" s="406"/>
      <c r="N6" s="406"/>
      <c r="O6" s="406"/>
      <c r="P6" s="406"/>
      <c r="Q6" s="406"/>
      <c r="S6" s="215" t="s">
        <v>3</v>
      </c>
      <c r="T6" s="215"/>
      <c r="U6" s="215"/>
      <c r="V6" s="215"/>
      <c r="W6" s="215"/>
      <c r="X6" s="215"/>
      <c r="Y6" s="215"/>
      <c r="Z6" s="215"/>
      <c r="AA6" s="406">
        <f>'Tax Planning'!Z8</f>
        <v>0</v>
      </c>
      <c r="AB6" s="406"/>
      <c r="AC6" s="406"/>
      <c r="AD6" s="406"/>
      <c r="AE6" s="406"/>
      <c r="AF6" s="406"/>
      <c r="AG6" s="406"/>
      <c r="AH6" s="406"/>
    </row>
    <row r="8" spans="1:34">
      <c r="A8" s="31"/>
      <c r="B8" s="659" t="s">
        <v>12</v>
      </c>
      <c r="C8" s="660"/>
      <c r="D8" s="660"/>
      <c r="E8" s="660"/>
      <c r="F8" s="660"/>
      <c r="G8" s="660"/>
      <c r="H8" s="660"/>
      <c r="I8" s="660"/>
      <c r="J8" s="660"/>
      <c r="K8" s="660"/>
      <c r="L8" s="660"/>
      <c r="M8" s="660"/>
      <c r="N8" s="660"/>
      <c r="O8" s="660"/>
      <c r="P8" s="660"/>
      <c r="Q8" s="661"/>
      <c r="S8" s="361" t="s">
        <v>12</v>
      </c>
      <c r="T8" s="361"/>
      <c r="U8" s="361"/>
      <c r="V8" s="361"/>
      <c r="W8" s="361"/>
      <c r="X8" s="361"/>
      <c r="Y8" s="361"/>
      <c r="Z8" s="361"/>
      <c r="AA8" s="361"/>
      <c r="AB8" s="361"/>
      <c r="AC8" s="361"/>
      <c r="AD8" s="361"/>
      <c r="AE8" s="361"/>
      <c r="AF8" s="361"/>
      <c r="AG8" s="361"/>
      <c r="AH8" s="361"/>
    </row>
    <row r="9" spans="1:34">
      <c r="B9" s="359" t="s">
        <v>4</v>
      </c>
      <c r="C9" s="359"/>
      <c r="D9" s="359"/>
      <c r="E9" s="359"/>
      <c r="F9" s="359"/>
      <c r="G9" s="359"/>
      <c r="H9" s="359"/>
      <c r="I9" s="359"/>
      <c r="J9" s="374" t="str">
        <f>'Tax Planning'!I10</f>
        <v>Single</v>
      </c>
      <c r="K9" s="375"/>
      <c r="L9" s="375"/>
      <c r="M9" s="375"/>
      <c r="N9" s="375"/>
      <c r="O9" s="375"/>
      <c r="P9" s="375"/>
      <c r="Q9" s="376"/>
      <c r="S9" s="215" t="s">
        <v>4</v>
      </c>
      <c r="T9" s="215"/>
      <c r="U9" s="215"/>
      <c r="V9" s="215"/>
      <c r="W9" s="215"/>
      <c r="X9" s="215"/>
      <c r="Y9" s="215"/>
      <c r="Z9" s="215"/>
      <c r="AA9" s="374" t="str">
        <f>'Tax Planning'!Z10</f>
        <v>Single</v>
      </c>
      <c r="AB9" s="375"/>
      <c r="AC9" s="375"/>
      <c r="AD9" s="375"/>
      <c r="AE9" s="375"/>
      <c r="AF9" s="375"/>
      <c r="AG9" s="375"/>
      <c r="AH9" s="376"/>
    </row>
    <row r="10" spans="1:34">
      <c r="B10" s="359" t="s">
        <v>5</v>
      </c>
      <c r="C10" s="359"/>
      <c r="D10" s="359"/>
      <c r="E10" s="359"/>
      <c r="F10" s="359"/>
      <c r="G10" s="359"/>
      <c r="H10" s="359"/>
      <c r="I10" s="359"/>
      <c r="J10" s="374">
        <f>'Tax Planning'!I11</f>
        <v>0</v>
      </c>
      <c r="K10" s="375"/>
      <c r="L10" s="375"/>
      <c r="M10" s="375"/>
      <c r="N10" s="375"/>
      <c r="O10" s="375"/>
      <c r="P10" s="375"/>
      <c r="Q10" s="376"/>
      <c r="S10" s="215" t="s">
        <v>5</v>
      </c>
      <c r="T10" s="215"/>
      <c r="U10" s="215"/>
      <c r="V10" s="215"/>
      <c r="W10" s="215"/>
      <c r="X10" s="215"/>
      <c r="Y10" s="215"/>
      <c r="Z10" s="215"/>
      <c r="AA10" s="374">
        <f>'Tax Planning'!Z11</f>
        <v>0</v>
      </c>
      <c r="AB10" s="375"/>
      <c r="AC10" s="375"/>
      <c r="AD10" s="375"/>
      <c r="AE10" s="375"/>
      <c r="AF10" s="375"/>
      <c r="AG10" s="375"/>
      <c r="AH10" s="376"/>
    </row>
    <row r="11" spans="1:34">
      <c r="B11" s="359" t="s">
        <v>6</v>
      </c>
      <c r="C11" s="359"/>
      <c r="D11" s="359"/>
      <c r="E11" s="359"/>
      <c r="F11" s="359"/>
      <c r="G11" s="359"/>
      <c r="H11" s="359"/>
      <c r="I11" s="359"/>
      <c r="J11" s="374">
        <f>'Tax Planning'!I12</f>
        <v>0</v>
      </c>
      <c r="K11" s="375"/>
      <c r="L11" s="375"/>
      <c r="M11" s="375"/>
      <c r="N11" s="375"/>
      <c r="O11" s="375"/>
      <c r="P11" s="375"/>
      <c r="Q11" s="376"/>
      <c r="S11" s="215" t="s">
        <v>6</v>
      </c>
      <c r="T11" s="215"/>
      <c r="U11" s="215"/>
      <c r="V11" s="215"/>
      <c r="W11" s="215"/>
      <c r="X11" s="215"/>
      <c r="Y11" s="215"/>
      <c r="Z11" s="215"/>
      <c r="AA11" s="374">
        <f>'Tax Planning'!Z12</f>
        <v>0</v>
      </c>
      <c r="AB11" s="375"/>
      <c r="AC11" s="375"/>
      <c r="AD11" s="375"/>
      <c r="AE11" s="375"/>
      <c r="AF11" s="375"/>
      <c r="AG11" s="375"/>
      <c r="AH11" s="376"/>
    </row>
    <row r="12" spans="1:34">
      <c r="B12" s="359" t="s">
        <v>7</v>
      </c>
      <c r="C12" s="359"/>
      <c r="D12" s="359"/>
      <c r="E12" s="359"/>
      <c r="F12" s="359"/>
      <c r="G12" s="359"/>
      <c r="H12" s="359"/>
      <c r="I12" s="359"/>
      <c r="J12" s="382">
        <f>'Tax Planning'!I13</f>
        <v>0</v>
      </c>
      <c r="K12" s="383"/>
      <c r="L12" s="383"/>
      <c r="M12" s="383"/>
      <c r="N12" s="383"/>
      <c r="O12" s="383"/>
      <c r="P12" s="383"/>
      <c r="Q12" s="384"/>
      <c r="S12" s="215" t="s">
        <v>7</v>
      </c>
      <c r="T12" s="215"/>
      <c r="U12" s="215"/>
      <c r="V12" s="215"/>
      <c r="W12" s="215"/>
      <c r="X12" s="215"/>
      <c r="Y12" s="215"/>
      <c r="Z12" s="215"/>
      <c r="AA12" s="382">
        <f>'Tax Planning'!Z13</f>
        <v>0</v>
      </c>
      <c r="AB12" s="383"/>
      <c r="AC12" s="383"/>
      <c r="AD12" s="383"/>
      <c r="AE12" s="383"/>
      <c r="AF12" s="383"/>
      <c r="AG12" s="383"/>
      <c r="AH12" s="384"/>
    </row>
    <row r="14" spans="1:34">
      <c r="B14" s="363" t="s">
        <v>25</v>
      </c>
      <c r="C14" s="363"/>
      <c r="D14" s="363"/>
      <c r="E14" s="363"/>
      <c r="F14" s="363"/>
      <c r="G14" s="363"/>
      <c r="H14" s="363"/>
      <c r="I14" s="363"/>
      <c r="J14" s="363"/>
      <c r="K14" s="363"/>
      <c r="L14" s="363"/>
      <c r="M14" s="363"/>
      <c r="N14" s="363"/>
      <c r="O14" s="363"/>
      <c r="P14" s="363"/>
      <c r="Q14" s="363"/>
      <c r="S14" s="363" t="s">
        <v>25</v>
      </c>
      <c r="T14" s="363"/>
      <c r="U14" s="363"/>
      <c r="V14" s="363"/>
      <c r="W14" s="363"/>
      <c r="X14" s="363"/>
      <c r="Y14" s="363"/>
      <c r="Z14" s="363"/>
      <c r="AA14" s="363"/>
      <c r="AB14" s="363"/>
      <c r="AC14" s="363"/>
      <c r="AD14" s="363"/>
      <c r="AE14" s="363"/>
      <c r="AF14" s="363"/>
      <c r="AG14" s="363"/>
      <c r="AH14" s="363"/>
    </row>
    <row r="15" spans="1:34">
      <c r="B15" s="359" t="s">
        <v>8</v>
      </c>
      <c r="C15" s="359"/>
      <c r="D15" s="359"/>
      <c r="E15" s="359"/>
      <c r="F15" s="359"/>
      <c r="G15" s="359"/>
      <c r="H15" s="359"/>
      <c r="I15" s="359"/>
      <c r="J15" s="357">
        <f>J3</f>
        <v>0</v>
      </c>
      <c r="K15" s="357"/>
      <c r="L15" s="357"/>
      <c r="M15" s="357"/>
      <c r="N15" s="357"/>
      <c r="O15" s="357"/>
      <c r="P15" s="357"/>
      <c r="Q15" s="357"/>
      <c r="S15" s="215" t="s">
        <v>8</v>
      </c>
      <c r="T15" s="215"/>
      <c r="U15" s="215"/>
      <c r="V15" s="215"/>
      <c r="W15" s="215"/>
      <c r="X15" s="215"/>
      <c r="Y15" s="215"/>
      <c r="Z15" s="215"/>
      <c r="AA15" s="357">
        <f>AA3</f>
        <v>0</v>
      </c>
      <c r="AB15" s="357"/>
      <c r="AC15" s="357"/>
      <c r="AD15" s="357"/>
      <c r="AE15" s="357"/>
      <c r="AF15" s="357"/>
      <c r="AG15" s="357"/>
      <c r="AH15" s="357"/>
    </row>
    <row r="16" spans="1:34">
      <c r="B16" s="359" t="s">
        <v>9</v>
      </c>
      <c r="C16" s="359"/>
      <c r="D16" s="359"/>
      <c r="E16" s="359"/>
      <c r="F16" s="359"/>
      <c r="G16" s="359"/>
      <c r="H16" s="359"/>
      <c r="I16" s="359"/>
      <c r="J16" s="357" t="str">
        <f ca="1">IFERROR(FederalWithholding1!D4,"")</f>
        <v/>
      </c>
      <c r="K16" s="357"/>
      <c r="L16" s="357"/>
      <c r="M16" s="357"/>
      <c r="N16" s="357"/>
      <c r="O16" s="357"/>
      <c r="P16" s="357"/>
      <c r="Q16" s="357"/>
      <c r="S16" s="215" t="s">
        <v>9</v>
      </c>
      <c r="T16" s="215"/>
      <c r="U16" s="215"/>
      <c r="V16" s="215"/>
      <c r="W16" s="215"/>
      <c r="X16" s="215"/>
      <c r="Y16" s="215"/>
      <c r="Z16" s="215"/>
      <c r="AA16" s="357" t="str">
        <f ca="1">IFERROR(FederalWithholding2!D4,"")</f>
        <v/>
      </c>
      <c r="AB16" s="357"/>
      <c r="AC16" s="357"/>
      <c r="AD16" s="357"/>
      <c r="AE16" s="357"/>
      <c r="AF16" s="357"/>
      <c r="AG16" s="357"/>
      <c r="AH16" s="357"/>
    </row>
    <row r="17" spans="2:34">
      <c r="B17" s="359" t="s">
        <v>10</v>
      </c>
      <c r="C17" s="359"/>
      <c r="D17" s="359"/>
      <c r="E17" s="359"/>
      <c r="F17" s="359"/>
      <c r="G17" s="359"/>
      <c r="H17" s="359"/>
      <c r="I17" s="359"/>
      <c r="J17" s="357">
        <f>IF(J15&gt;110100,110100*0.042,J15*0.042)</f>
        <v>0</v>
      </c>
      <c r="K17" s="357"/>
      <c r="L17" s="357"/>
      <c r="M17" s="357"/>
      <c r="N17" s="357"/>
      <c r="O17" s="357"/>
      <c r="P17" s="357"/>
      <c r="Q17" s="357"/>
      <c r="S17" s="215" t="s">
        <v>10</v>
      </c>
      <c r="T17" s="215"/>
      <c r="U17" s="215"/>
      <c r="V17" s="215"/>
      <c r="W17" s="215"/>
      <c r="X17" s="215"/>
      <c r="Y17" s="215"/>
      <c r="Z17" s="215"/>
      <c r="AA17" s="357">
        <f>IF(AA15&gt;110100,110100*0.042,AA15*110100)</f>
        <v>0</v>
      </c>
      <c r="AB17" s="357"/>
      <c r="AC17" s="357"/>
      <c r="AD17" s="357"/>
      <c r="AE17" s="357"/>
      <c r="AF17" s="357"/>
      <c r="AG17" s="357"/>
      <c r="AH17" s="357"/>
    </row>
    <row r="18" spans="2:34">
      <c r="B18" s="359" t="s">
        <v>26</v>
      </c>
      <c r="C18" s="359"/>
      <c r="D18" s="359"/>
      <c r="E18" s="359"/>
      <c r="F18" s="359"/>
      <c r="G18" s="359"/>
      <c r="H18" s="359"/>
      <c r="I18" s="359"/>
      <c r="J18" s="357">
        <f>J15*0.0145</f>
        <v>0</v>
      </c>
      <c r="K18" s="357"/>
      <c r="L18" s="357"/>
      <c r="M18" s="357"/>
      <c r="N18" s="357"/>
      <c r="O18" s="357"/>
      <c r="P18" s="357"/>
      <c r="Q18" s="357"/>
      <c r="S18" s="215" t="s">
        <v>26</v>
      </c>
      <c r="T18" s="215"/>
      <c r="U18" s="215"/>
      <c r="V18" s="215"/>
      <c r="W18" s="215"/>
      <c r="X18" s="215"/>
      <c r="Y18" s="215"/>
      <c r="Z18" s="215"/>
      <c r="AA18" s="357">
        <f>AA15*0.0145</f>
        <v>0</v>
      </c>
      <c r="AB18" s="357"/>
      <c r="AC18" s="357"/>
      <c r="AD18" s="357"/>
      <c r="AE18" s="357"/>
      <c r="AF18" s="357"/>
      <c r="AG18" s="357"/>
      <c r="AH18" s="357"/>
    </row>
    <row r="19" spans="2:34">
      <c r="B19" s="359" t="s">
        <v>21</v>
      </c>
      <c r="C19" s="359"/>
      <c r="D19" s="359"/>
      <c r="E19" s="359"/>
      <c r="F19" s="359"/>
      <c r="G19" s="359"/>
      <c r="H19" s="359"/>
      <c r="I19" s="359"/>
      <c r="J19" s="662" t="str">
        <f ca="1">IFERROR(StateWithholding1!D12,"")</f>
        <v/>
      </c>
      <c r="K19" s="662"/>
      <c r="L19" s="662"/>
      <c r="M19" s="662"/>
      <c r="N19" s="662"/>
      <c r="O19" s="662"/>
      <c r="P19" s="662"/>
      <c r="Q19" s="662"/>
      <c r="S19" s="215" t="s">
        <v>21</v>
      </c>
      <c r="T19" s="215"/>
      <c r="U19" s="215"/>
      <c r="V19" s="215"/>
      <c r="W19" s="215"/>
      <c r="X19" s="215"/>
      <c r="Y19" s="215"/>
      <c r="Z19" s="215"/>
      <c r="AA19" s="662" t="str">
        <f ca="1">IFERROR(StateWithholding2!D12,"")</f>
        <v/>
      </c>
      <c r="AB19" s="662"/>
      <c r="AC19" s="662"/>
      <c r="AD19" s="662"/>
      <c r="AE19" s="662"/>
      <c r="AF19" s="662"/>
      <c r="AG19" s="662"/>
      <c r="AH19" s="662"/>
    </row>
    <row r="20" spans="2:34">
      <c r="B20" s="364" t="s">
        <v>27</v>
      </c>
      <c r="C20" s="364"/>
      <c r="D20" s="364"/>
      <c r="E20" s="364"/>
      <c r="F20" s="364"/>
      <c r="G20" s="364"/>
      <c r="H20" s="364"/>
      <c r="I20" s="364"/>
      <c r="J20" s="365" t="str">
        <f ca="1">IFERROR(J15-J16-J17-J18-J19,"")</f>
        <v/>
      </c>
      <c r="K20" s="365"/>
      <c r="L20" s="365"/>
      <c r="M20" s="365"/>
      <c r="N20" s="365"/>
      <c r="O20" s="365"/>
      <c r="P20" s="365"/>
      <c r="Q20" s="365"/>
      <c r="S20" s="311" t="s">
        <v>27</v>
      </c>
      <c r="T20" s="311"/>
      <c r="U20" s="311"/>
      <c r="V20" s="311"/>
      <c r="W20" s="311"/>
      <c r="X20" s="311"/>
      <c r="Y20" s="311"/>
      <c r="Z20" s="311"/>
      <c r="AA20" s="365" t="str">
        <f ca="1">IFERROR(AA15-AA16-AA17-AA18-AA19,"")</f>
        <v/>
      </c>
      <c r="AB20" s="365"/>
      <c r="AC20" s="365"/>
      <c r="AD20" s="365"/>
      <c r="AE20" s="365"/>
      <c r="AF20" s="365"/>
      <c r="AG20" s="365"/>
      <c r="AH20" s="365"/>
    </row>
  </sheetData>
  <mergeCells count="62">
    <mergeCell ref="S2:AH2"/>
    <mergeCell ref="S3:Z3"/>
    <mergeCell ref="AA3:AH3"/>
    <mergeCell ref="AA9:AH9"/>
    <mergeCell ref="AA11:AH11"/>
    <mergeCell ref="S4:Z4"/>
    <mergeCell ref="S6:Z6"/>
    <mergeCell ref="AA6:AH6"/>
    <mergeCell ref="AA4:AH4"/>
    <mergeCell ref="AA5:AH5"/>
    <mergeCell ref="S11:Z11"/>
    <mergeCell ref="S8:AH8"/>
    <mergeCell ref="AA10:AH10"/>
    <mergeCell ref="S9:Z9"/>
    <mergeCell ref="S10:Z10"/>
    <mergeCell ref="S5:Z5"/>
    <mergeCell ref="B18:I18"/>
    <mergeCell ref="B19:I19"/>
    <mergeCell ref="S14:AH14"/>
    <mergeCell ref="AA12:AH12"/>
    <mergeCell ref="J18:Q18"/>
    <mergeCell ref="J19:Q19"/>
    <mergeCell ref="S12:Z12"/>
    <mergeCell ref="J20:Q20"/>
    <mergeCell ref="AA15:AH15"/>
    <mergeCell ref="AA16:AH16"/>
    <mergeCell ref="AA17:AH17"/>
    <mergeCell ref="AA18:AH18"/>
    <mergeCell ref="AA20:AH20"/>
    <mergeCell ref="S15:Z15"/>
    <mergeCell ref="S16:Z16"/>
    <mergeCell ref="S17:Z17"/>
    <mergeCell ref="S18:Z18"/>
    <mergeCell ref="S19:Z19"/>
    <mergeCell ref="S20:Z20"/>
    <mergeCell ref="AA19:AH19"/>
    <mergeCell ref="B8:Q8"/>
    <mergeCell ref="B2:Q2"/>
    <mergeCell ref="B3:I3"/>
    <mergeCell ref="J3:Q3"/>
    <mergeCell ref="B6:I6"/>
    <mergeCell ref="J6:Q6"/>
    <mergeCell ref="B5:I5"/>
    <mergeCell ref="J5:Q5"/>
    <mergeCell ref="B4:I4"/>
    <mergeCell ref="J4:Q4"/>
    <mergeCell ref="B20:I20"/>
    <mergeCell ref="J9:Q9"/>
    <mergeCell ref="J10:Q10"/>
    <mergeCell ref="J11:Q11"/>
    <mergeCell ref="J12:Q12"/>
    <mergeCell ref="B9:I9"/>
    <mergeCell ref="B10:I10"/>
    <mergeCell ref="B11:I11"/>
    <mergeCell ref="B12:I12"/>
    <mergeCell ref="B14:Q14"/>
    <mergeCell ref="J15:Q15"/>
    <mergeCell ref="J16:Q16"/>
    <mergeCell ref="J17:Q17"/>
    <mergeCell ref="B15:I15"/>
    <mergeCell ref="B16:I16"/>
    <mergeCell ref="B17:I17"/>
  </mergeCells>
  <dataValidations count="2">
    <dataValidation type="list" allowBlank="1" showInputMessage="1" showErrorMessage="1" sqref="J9:J12">
      <formula1>"Single,Married,HeadofHousehold"</formula1>
    </dataValidation>
    <dataValidation type="list" allowBlank="1" showInputMessage="1" showErrorMessage="1" sqref="J4:Q4">
      <formula1>"Single,Married"</formula1>
    </dataValidation>
  </dataValidations>
  <printOptions horizontalCentered="1"/>
  <pageMargins left="0.5" right="0.5" top="0.15" bottom="0.15" header="0" footer="0"/>
  <pageSetup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dimension ref="A1:F49"/>
  <sheetViews>
    <sheetView workbookViewId="0">
      <selection activeCell="H2" sqref="H2"/>
    </sheetView>
  </sheetViews>
  <sheetFormatPr defaultColWidth="8.85546875" defaultRowHeight="15"/>
  <cols>
    <col min="1" max="1" width="10.140625" customWidth="1"/>
    <col min="2" max="2" width="19.7109375" customWidth="1"/>
    <col min="3" max="3" width="15.85546875" customWidth="1"/>
    <col min="4" max="4" width="15.42578125" customWidth="1"/>
    <col min="5" max="5" width="12.140625" customWidth="1"/>
    <col min="6" max="6" width="13" customWidth="1"/>
  </cols>
  <sheetData>
    <row r="1" spans="1:6">
      <c r="A1" s="1" t="s">
        <v>42</v>
      </c>
      <c r="B1" s="1" t="s">
        <v>43</v>
      </c>
      <c r="C1" s="1" t="s">
        <v>44</v>
      </c>
      <c r="D1" s="1" t="s">
        <v>45</v>
      </c>
      <c r="E1" s="1" t="s">
        <v>46</v>
      </c>
      <c r="F1" s="42" t="s">
        <v>117</v>
      </c>
    </row>
    <row r="2" spans="1:6">
      <c r="A2" s="6">
        <f>'Tax Planning'!I40</f>
        <v>0</v>
      </c>
      <c r="B2" s="1" t="str">
        <f>'Tax Planning'!P32</f>
        <v>Single_</v>
      </c>
      <c r="C2" s="1">
        <f ca="1">VLOOKUP(A2,INDIRECT(B2),3,1)</f>
        <v>0.1</v>
      </c>
      <c r="D2" s="1">
        <f ca="1">VLOOKUP($A$2,INDIRECT($B$2),4,1)</f>
        <v>0</v>
      </c>
      <c r="E2" s="1">
        <f ca="1">((A2-D2)*C2)+F2</f>
        <v>0</v>
      </c>
      <c r="F2" s="38">
        <f ca="1">VLOOKUP($A$2,INDIRECT($B$2),5,1)</f>
        <v>0</v>
      </c>
    </row>
    <row r="3" spans="1:6">
      <c r="A3" s="6">
        <f>'Tax Planning'!U40</f>
        <v>0</v>
      </c>
      <c r="B3" s="1" t="str">
        <f>'Tax Planning'!P32</f>
        <v>Single_</v>
      </c>
      <c r="C3" s="1">
        <f ca="1">VLOOKUP(A3,INDIRECT(B3),3,1)</f>
        <v>0.1</v>
      </c>
      <c r="D3" s="1">
        <f ca="1">VLOOKUP($A$3,INDIRECT($B$3),4,1)</f>
        <v>0</v>
      </c>
      <c r="E3" s="38">
        <f ca="1">((A3-D3)*C3)+F3</f>
        <v>0</v>
      </c>
      <c r="F3" s="38">
        <f ca="1">VLOOKUP($A$3,INDIRECT($B$3),5,1)</f>
        <v>0</v>
      </c>
    </row>
    <row r="6" spans="1:6">
      <c r="A6" t="s">
        <v>47</v>
      </c>
    </row>
    <row r="7" spans="1:6">
      <c r="A7" s="1" t="s">
        <v>48</v>
      </c>
      <c r="B7" s="1" t="s">
        <v>49</v>
      </c>
      <c r="C7" s="1" t="s">
        <v>44</v>
      </c>
      <c r="D7" s="1" t="s">
        <v>45</v>
      </c>
      <c r="E7" s="42" t="s">
        <v>116</v>
      </c>
    </row>
    <row r="8" spans="1:6" s="39" customFormat="1">
      <c r="A8" s="38">
        <v>0</v>
      </c>
      <c r="B8" s="38">
        <v>8700</v>
      </c>
      <c r="C8" s="38">
        <v>0.1</v>
      </c>
      <c r="D8" s="38">
        <v>0</v>
      </c>
      <c r="E8" s="42">
        <v>0</v>
      </c>
    </row>
    <row r="9" spans="1:6" s="39" customFormat="1">
      <c r="A9" s="38">
        <f>B8+0.01</f>
        <v>8700.01</v>
      </c>
      <c r="B9" s="38">
        <v>35350</v>
      </c>
      <c r="C9" s="38">
        <v>0.15</v>
      </c>
      <c r="D9" s="38">
        <v>8700</v>
      </c>
      <c r="E9" s="42">
        <v>870</v>
      </c>
    </row>
    <row r="10" spans="1:6" s="39" customFormat="1">
      <c r="A10" s="38">
        <f t="shared" ref="A10:A13" si="0">B9+0.01</f>
        <v>35350.01</v>
      </c>
      <c r="B10" s="1">
        <v>85650</v>
      </c>
      <c r="C10" s="1">
        <v>0.25</v>
      </c>
      <c r="D10" s="38">
        <v>35350</v>
      </c>
      <c r="E10" s="42">
        <v>4867.5</v>
      </c>
    </row>
    <row r="11" spans="1:6">
      <c r="A11" s="38">
        <f t="shared" si="0"/>
        <v>85650.01</v>
      </c>
      <c r="B11" s="1">
        <v>178650</v>
      </c>
      <c r="C11" s="1">
        <v>0.28000000000000003</v>
      </c>
      <c r="D11" s="38">
        <v>85650</v>
      </c>
      <c r="E11" s="42">
        <v>17442.5</v>
      </c>
    </row>
    <row r="12" spans="1:6">
      <c r="A12" s="38">
        <f t="shared" si="0"/>
        <v>178650.01</v>
      </c>
      <c r="B12" s="44">
        <v>388350</v>
      </c>
      <c r="C12" s="1">
        <v>0.33</v>
      </c>
      <c r="D12" s="38">
        <v>178650</v>
      </c>
      <c r="E12" s="42">
        <v>43482.5</v>
      </c>
    </row>
    <row r="13" spans="1:6">
      <c r="A13" s="38">
        <f t="shared" si="0"/>
        <v>388350.01</v>
      </c>
      <c r="C13" s="42">
        <v>0.35</v>
      </c>
      <c r="D13" s="42">
        <v>388350</v>
      </c>
      <c r="E13" s="42">
        <v>112683.5</v>
      </c>
    </row>
    <row r="15" spans="1:6">
      <c r="A15" t="s">
        <v>50</v>
      </c>
    </row>
    <row r="16" spans="1:6">
      <c r="A16" s="1" t="s">
        <v>48</v>
      </c>
      <c r="B16" s="1" t="s">
        <v>49</v>
      </c>
      <c r="C16" s="1" t="s">
        <v>44</v>
      </c>
      <c r="D16" s="1" t="s">
        <v>45</v>
      </c>
      <c r="E16" s="42" t="s">
        <v>116</v>
      </c>
    </row>
    <row r="17" spans="1:5" s="39" customFormat="1">
      <c r="A17" s="38">
        <v>0</v>
      </c>
      <c r="B17" s="38">
        <v>17400</v>
      </c>
      <c r="C17" s="38">
        <v>0.1</v>
      </c>
      <c r="D17" s="38">
        <v>0</v>
      </c>
      <c r="E17" s="42">
        <v>0</v>
      </c>
    </row>
    <row r="18" spans="1:5" s="39" customFormat="1">
      <c r="A18" s="38">
        <f>B17+0.01</f>
        <v>17400.009999999998</v>
      </c>
      <c r="B18" s="38">
        <v>70700</v>
      </c>
      <c r="C18" s="38">
        <v>0.15</v>
      </c>
      <c r="D18" s="38">
        <f>B17</f>
        <v>17400</v>
      </c>
      <c r="E18" s="43">
        <v>1740</v>
      </c>
    </row>
    <row r="19" spans="1:5">
      <c r="A19" s="38">
        <f t="shared" ref="A19:A22" si="1">B18+0.01</f>
        <v>70700.009999999995</v>
      </c>
      <c r="B19" s="1">
        <v>142700</v>
      </c>
      <c r="C19" s="38">
        <v>0.25</v>
      </c>
      <c r="D19" s="38">
        <f t="shared" ref="D19:D22" si="2">B18</f>
        <v>70700</v>
      </c>
      <c r="E19">
        <v>9735</v>
      </c>
    </row>
    <row r="20" spans="1:5">
      <c r="A20" s="38">
        <f t="shared" si="1"/>
        <v>142700.01</v>
      </c>
      <c r="B20" s="1">
        <v>217450</v>
      </c>
      <c r="C20" s="38">
        <v>0.28000000000000003</v>
      </c>
      <c r="D20" s="38">
        <f t="shared" si="2"/>
        <v>142700</v>
      </c>
      <c r="E20">
        <v>27735</v>
      </c>
    </row>
    <row r="21" spans="1:5">
      <c r="A21" s="38">
        <f t="shared" si="1"/>
        <v>217450.01</v>
      </c>
      <c r="B21" s="1">
        <v>388350</v>
      </c>
      <c r="C21" s="38">
        <v>0.33</v>
      </c>
      <c r="D21" s="38">
        <f t="shared" si="2"/>
        <v>217450</v>
      </c>
      <c r="E21">
        <v>48665</v>
      </c>
    </row>
    <row r="22" spans="1:5">
      <c r="A22" s="38">
        <f t="shared" si="1"/>
        <v>388350.01</v>
      </c>
      <c r="B22" s="7" t="str">
        <f>"-"</f>
        <v>-</v>
      </c>
      <c r="C22" s="42">
        <v>0.35</v>
      </c>
      <c r="D22" s="38">
        <f t="shared" si="2"/>
        <v>388350</v>
      </c>
      <c r="E22">
        <v>105062</v>
      </c>
    </row>
    <row r="24" spans="1:5">
      <c r="A24" t="s">
        <v>51</v>
      </c>
    </row>
    <row r="25" spans="1:5">
      <c r="A25" s="1" t="s">
        <v>48</v>
      </c>
      <c r="B25" s="1" t="s">
        <v>49</v>
      </c>
      <c r="C25" s="1" t="s">
        <v>44</v>
      </c>
      <c r="D25" s="1" t="s">
        <v>45</v>
      </c>
      <c r="E25" s="42" t="s">
        <v>116</v>
      </c>
    </row>
    <row r="26" spans="1:5" s="39" customFormat="1">
      <c r="A26" s="38">
        <v>0</v>
      </c>
      <c r="B26" s="38">
        <v>17400</v>
      </c>
      <c r="C26" s="38">
        <v>0.1</v>
      </c>
      <c r="D26" s="38">
        <v>0</v>
      </c>
      <c r="E26" s="42">
        <v>0</v>
      </c>
    </row>
    <row r="27" spans="1:5" s="39" customFormat="1">
      <c r="A27" s="38">
        <f>B26+0.01</f>
        <v>17400.009999999998</v>
      </c>
      <c r="B27" s="38">
        <v>70700</v>
      </c>
      <c r="C27" s="38">
        <v>0.15</v>
      </c>
      <c r="D27" s="38">
        <f>B26</f>
        <v>17400</v>
      </c>
      <c r="E27" s="43">
        <v>1740</v>
      </c>
    </row>
    <row r="28" spans="1:5">
      <c r="A28" s="38">
        <f t="shared" ref="A28:A31" si="3">B27+0.01</f>
        <v>70700.009999999995</v>
      </c>
      <c r="B28" s="38">
        <v>142700</v>
      </c>
      <c r="C28" s="38">
        <v>0.25</v>
      </c>
      <c r="D28" s="38">
        <f t="shared" ref="D28:D31" si="4">B27</f>
        <v>70700</v>
      </c>
      <c r="E28" s="39">
        <v>9735</v>
      </c>
    </row>
    <row r="29" spans="1:5">
      <c r="A29" s="38">
        <f t="shared" si="3"/>
        <v>142700.01</v>
      </c>
      <c r="B29" s="38">
        <v>217450</v>
      </c>
      <c r="C29" s="38">
        <v>0.28000000000000003</v>
      </c>
      <c r="D29" s="38">
        <f t="shared" si="4"/>
        <v>142700</v>
      </c>
      <c r="E29" s="39">
        <v>27735</v>
      </c>
    </row>
    <row r="30" spans="1:5">
      <c r="A30" s="38">
        <f t="shared" si="3"/>
        <v>217450.01</v>
      </c>
      <c r="B30" s="38">
        <v>388350</v>
      </c>
      <c r="C30" s="38">
        <v>0.33</v>
      </c>
      <c r="D30" s="38">
        <f t="shared" si="4"/>
        <v>217450</v>
      </c>
      <c r="E30" s="39">
        <v>48665</v>
      </c>
    </row>
    <row r="31" spans="1:5">
      <c r="A31" s="38">
        <f t="shared" si="3"/>
        <v>388350.01</v>
      </c>
      <c r="B31" s="7" t="str">
        <f>"-"</f>
        <v>-</v>
      </c>
      <c r="C31" s="42">
        <v>0.35</v>
      </c>
      <c r="D31" s="38">
        <f t="shared" si="4"/>
        <v>388350</v>
      </c>
      <c r="E31" s="39">
        <v>105062</v>
      </c>
    </row>
    <row r="32" spans="1:5">
      <c r="B32" s="8"/>
    </row>
    <row r="33" spans="1:5">
      <c r="A33" t="s">
        <v>52</v>
      </c>
    </row>
    <row r="34" spans="1:5">
      <c r="A34" s="1" t="s">
        <v>48</v>
      </c>
      <c r="B34" s="1" t="s">
        <v>49</v>
      </c>
      <c r="C34" s="1" t="s">
        <v>44</v>
      </c>
      <c r="D34" s="1" t="s">
        <v>45</v>
      </c>
      <c r="E34" s="42" t="s">
        <v>116</v>
      </c>
    </row>
    <row r="35" spans="1:5" s="39" customFormat="1">
      <c r="A35" s="38">
        <v>0</v>
      </c>
      <c r="B35" s="38">
        <v>8700</v>
      </c>
      <c r="C35" s="38">
        <v>0.1</v>
      </c>
      <c r="D35" s="38">
        <v>0</v>
      </c>
      <c r="E35" s="42">
        <v>0</v>
      </c>
    </row>
    <row r="36" spans="1:5" s="39" customFormat="1">
      <c r="A36" s="38">
        <f t="shared" ref="A36:A40" si="5">B35+0.01</f>
        <v>8700.01</v>
      </c>
      <c r="B36" s="38">
        <v>35350</v>
      </c>
      <c r="C36" s="38">
        <v>0.15</v>
      </c>
      <c r="D36" s="38">
        <f t="shared" ref="D36:D40" si="6">B35</f>
        <v>8700</v>
      </c>
      <c r="E36" s="43">
        <v>870</v>
      </c>
    </row>
    <row r="37" spans="1:5" s="39" customFormat="1">
      <c r="A37" s="38">
        <f t="shared" si="5"/>
        <v>35350.01</v>
      </c>
      <c r="B37" s="38">
        <v>71350</v>
      </c>
      <c r="C37" s="38">
        <v>0.25</v>
      </c>
      <c r="D37" s="38">
        <f t="shared" si="6"/>
        <v>35350</v>
      </c>
      <c r="E37" s="43">
        <v>4867.5</v>
      </c>
    </row>
    <row r="38" spans="1:5">
      <c r="A38" s="38">
        <f t="shared" si="5"/>
        <v>71350.009999999995</v>
      </c>
      <c r="B38" s="1">
        <v>108725</v>
      </c>
      <c r="C38" s="38">
        <v>0.28000000000000003</v>
      </c>
      <c r="D38" s="38">
        <f t="shared" si="6"/>
        <v>71350</v>
      </c>
      <c r="E38" s="43">
        <v>13867.5</v>
      </c>
    </row>
    <row r="39" spans="1:5">
      <c r="A39" s="38">
        <f t="shared" si="5"/>
        <v>108725.01</v>
      </c>
      <c r="B39" s="1">
        <v>194175</v>
      </c>
      <c r="C39" s="38">
        <v>0.33</v>
      </c>
      <c r="D39" s="38">
        <f t="shared" si="6"/>
        <v>108725</v>
      </c>
      <c r="E39" s="43">
        <v>24332.5</v>
      </c>
    </row>
    <row r="40" spans="1:5">
      <c r="A40" s="38">
        <f t="shared" si="5"/>
        <v>194175.01</v>
      </c>
      <c r="B40" s="7" t="str">
        <f>"-"</f>
        <v>-</v>
      </c>
      <c r="C40" s="42">
        <v>0.35</v>
      </c>
      <c r="D40" s="38">
        <f t="shared" si="6"/>
        <v>194175</v>
      </c>
      <c r="E40" s="43">
        <v>52531</v>
      </c>
    </row>
    <row r="42" spans="1:5">
      <c r="A42" t="s">
        <v>53</v>
      </c>
    </row>
    <row r="43" spans="1:5">
      <c r="A43" s="1" t="s">
        <v>48</v>
      </c>
      <c r="B43" s="1" t="s">
        <v>49</v>
      </c>
      <c r="C43" s="1" t="s">
        <v>44</v>
      </c>
      <c r="D43" s="1" t="s">
        <v>45</v>
      </c>
      <c r="E43" s="42" t="s">
        <v>116</v>
      </c>
    </row>
    <row r="44" spans="1:5" s="39" customFormat="1">
      <c r="A44" s="38">
        <v>0</v>
      </c>
      <c r="B44" s="38">
        <v>12400</v>
      </c>
      <c r="C44" s="38">
        <v>0.1</v>
      </c>
      <c r="D44" s="38">
        <v>0</v>
      </c>
      <c r="E44" s="42">
        <v>0</v>
      </c>
    </row>
    <row r="45" spans="1:5" s="39" customFormat="1">
      <c r="A45" s="38">
        <f t="shared" ref="A45:A49" si="7">B44+0.01</f>
        <v>12400.01</v>
      </c>
      <c r="B45" s="38">
        <v>47350</v>
      </c>
      <c r="C45" s="38">
        <v>0.15</v>
      </c>
      <c r="D45" s="38">
        <f t="shared" ref="D45:D49" si="8">B44</f>
        <v>12400</v>
      </c>
      <c r="E45" s="42">
        <v>1240</v>
      </c>
    </row>
    <row r="46" spans="1:5">
      <c r="A46" s="38">
        <f t="shared" si="7"/>
        <v>47350.01</v>
      </c>
      <c r="B46" s="1">
        <v>122300</v>
      </c>
      <c r="C46" s="38">
        <v>0.25</v>
      </c>
      <c r="D46" s="38">
        <f t="shared" si="8"/>
        <v>47350</v>
      </c>
      <c r="E46" s="42">
        <v>6482.5</v>
      </c>
    </row>
    <row r="47" spans="1:5">
      <c r="A47" s="38">
        <f t="shared" si="7"/>
        <v>122300.01</v>
      </c>
      <c r="B47" s="1">
        <v>198050</v>
      </c>
      <c r="C47" s="38">
        <v>0.28000000000000003</v>
      </c>
      <c r="D47" s="38">
        <f t="shared" si="8"/>
        <v>122300</v>
      </c>
      <c r="E47" s="42">
        <v>25220</v>
      </c>
    </row>
    <row r="48" spans="1:5">
      <c r="A48" s="38">
        <f t="shared" si="7"/>
        <v>198050.01</v>
      </c>
      <c r="B48" s="1">
        <v>388350</v>
      </c>
      <c r="C48" s="38">
        <v>0.33</v>
      </c>
      <c r="D48" s="38">
        <f t="shared" si="8"/>
        <v>198050</v>
      </c>
      <c r="E48" s="42">
        <v>46430</v>
      </c>
    </row>
    <row r="49" spans="1:5">
      <c r="A49" s="38">
        <f t="shared" si="7"/>
        <v>388350.01</v>
      </c>
      <c r="B49" s="7" t="str">
        <f>"-"</f>
        <v>-</v>
      </c>
      <c r="C49" s="42">
        <v>0.35</v>
      </c>
      <c r="D49" s="38">
        <f t="shared" si="8"/>
        <v>388350</v>
      </c>
      <c r="E49" s="42">
        <v>109229</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dimension ref="A1:F2064"/>
  <sheetViews>
    <sheetView workbookViewId="0">
      <pane ySplit="1" topLeftCell="A2039" activePane="bottomLeft" state="frozen"/>
      <selection activeCell="A2" sqref="A2:F2063"/>
      <selection pane="bottomLeft" activeCell="A2" sqref="A2:F2063"/>
    </sheetView>
  </sheetViews>
  <sheetFormatPr defaultColWidth="8.85546875" defaultRowHeight="15"/>
  <cols>
    <col min="1" max="3" width="11.85546875" customWidth="1"/>
    <col min="4" max="4" width="17.42578125" customWidth="1"/>
    <col min="5" max="5" width="16.85546875" customWidth="1"/>
    <col min="6" max="6" width="19.85546875" customWidth="1"/>
  </cols>
  <sheetData>
    <row r="1" spans="1:6" ht="42.6" customHeight="1">
      <c r="A1" s="2" t="s">
        <v>35</v>
      </c>
      <c r="B1" s="2" t="s">
        <v>36</v>
      </c>
      <c r="C1" s="2" t="s">
        <v>37</v>
      </c>
      <c r="D1" s="2" t="s">
        <v>97</v>
      </c>
      <c r="E1" s="2" t="s">
        <v>39</v>
      </c>
      <c r="F1" s="2" t="s">
        <v>40</v>
      </c>
    </row>
    <row r="2" spans="1:6" ht="15.75">
      <c r="A2" s="194">
        <v>0</v>
      </c>
      <c r="B2" s="194">
        <v>5</v>
      </c>
      <c r="C2" s="195">
        <v>0</v>
      </c>
      <c r="D2" s="195">
        <v>0</v>
      </c>
      <c r="E2" s="195">
        <v>0</v>
      </c>
      <c r="F2" s="195">
        <v>0</v>
      </c>
    </row>
    <row r="3" spans="1:6" ht="15.75">
      <c r="A3" s="194">
        <v>5</v>
      </c>
      <c r="B3" s="194">
        <v>15</v>
      </c>
      <c r="C3" s="195">
        <v>1</v>
      </c>
      <c r="D3" s="195">
        <v>1</v>
      </c>
      <c r="E3" s="195">
        <v>1</v>
      </c>
      <c r="F3" s="195">
        <v>1</v>
      </c>
    </row>
    <row r="4" spans="1:6" ht="15.75">
      <c r="A4" s="194">
        <v>15</v>
      </c>
      <c r="B4" s="194">
        <v>25</v>
      </c>
      <c r="C4" s="195">
        <v>2</v>
      </c>
      <c r="D4" s="195">
        <v>2</v>
      </c>
      <c r="E4" s="195">
        <v>2</v>
      </c>
      <c r="F4" s="195">
        <v>2</v>
      </c>
    </row>
    <row r="5" spans="1:6" ht="15.75">
      <c r="A5" s="194">
        <v>25</v>
      </c>
      <c r="B5" s="194">
        <v>50</v>
      </c>
      <c r="C5" s="195">
        <v>4</v>
      </c>
      <c r="D5" s="195">
        <v>4</v>
      </c>
      <c r="E5" s="195">
        <v>4</v>
      </c>
      <c r="F5" s="195">
        <v>4</v>
      </c>
    </row>
    <row r="6" spans="1:6" ht="15.75">
      <c r="A6" s="194">
        <v>50</v>
      </c>
      <c r="B6" s="194">
        <v>75</v>
      </c>
      <c r="C6" s="195">
        <v>6</v>
      </c>
      <c r="D6" s="195">
        <v>6</v>
      </c>
      <c r="E6" s="195">
        <v>6</v>
      </c>
      <c r="F6" s="195">
        <v>6</v>
      </c>
    </row>
    <row r="7" spans="1:6" ht="15.75">
      <c r="A7" s="194">
        <v>75</v>
      </c>
      <c r="B7" s="194">
        <v>100</v>
      </c>
      <c r="C7" s="195">
        <v>9</v>
      </c>
      <c r="D7" s="195">
        <v>9</v>
      </c>
      <c r="E7" s="195">
        <v>9</v>
      </c>
      <c r="F7" s="195">
        <v>9</v>
      </c>
    </row>
    <row r="8" spans="1:6" ht="15.75">
      <c r="A8" s="194">
        <v>100</v>
      </c>
      <c r="B8" s="194">
        <v>125</v>
      </c>
      <c r="C8" s="195">
        <v>11</v>
      </c>
      <c r="D8" s="195">
        <v>11</v>
      </c>
      <c r="E8" s="195">
        <v>11</v>
      </c>
      <c r="F8" s="195">
        <v>11</v>
      </c>
    </row>
    <row r="9" spans="1:6" ht="15.75">
      <c r="A9" s="194">
        <v>125</v>
      </c>
      <c r="B9" s="194">
        <v>150</v>
      </c>
      <c r="C9" s="195">
        <v>14</v>
      </c>
      <c r="D9" s="195">
        <v>14</v>
      </c>
      <c r="E9" s="195">
        <v>14</v>
      </c>
      <c r="F9" s="195">
        <v>14</v>
      </c>
    </row>
    <row r="10" spans="1:6" ht="15.75">
      <c r="A10" s="194">
        <v>150</v>
      </c>
      <c r="B10" s="194">
        <v>175</v>
      </c>
      <c r="C10" s="195">
        <v>16</v>
      </c>
      <c r="D10" s="195">
        <v>16</v>
      </c>
      <c r="E10" s="195">
        <v>16</v>
      </c>
      <c r="F10" s="195">
        <v>16</v>
      </c>
    </row>
    <row r="11" spans="1:6" ht="15.75">
      <c r="A11" s="194">
        <v>175</v>
      </c>
      <c r="B11" s="194">
        <v>200</v>
      </c>
      <c r="C11" s="195">
        <v>19</v>
      </c>
      <c r="D11" s="195">
        <v>19</v>
      </c>
      <c r="E11" s="195">
        <v>19</v>
      </c>
      <c r="F11" s="195">
        <v>19</v>
      </c>
    </row>
    <row r="12" spans="1:6" ht="15.75">
      <c r="A12" s="194">
        <v>200</v>
      </c>
      <c r="B12" s="194">
        <v>225</v>
      </c>
      <c r="C12" s="195">
        <v>21</v>
      </c>
      <c r="D12" s="195">
        <v>21</v>
      </c>
      <c r="E12" s="195">
        <v>21</v>
      </c>
      <c r="F12" s="195">
        <v>21</v>
      </c>
    </row>
    <row r="13" spans="1:6" ht="15.75">
      <c r="A13" s="194">
        <v>225</v>
      </c>
      <c r="B13" s="194">
        <v>250</v>
      </c>
      <c r="C13" s="195">
        <v>24</v>
      </c>
      <c r="D13" s="195">
        <v>24</v>
      </c>
      <c r="E13" s="195">
        <v>24</v>
      </c>
      <c r="F13" s="195">
        <v>24</v>
      </c>
    </row>
    <row r="14" spans="1:6" ht="15.75">
      <c r="A14" s="194">
        <v>250</v>
      </c>
      <c r="B14" s="194">
        <v>275</v>
      </c>
      <c r="C14" s="195">
        <v>26</v>
      </c>
      <c r="D14" s="195">
        <v>26</v>
      </c>
      <c r="E14" s="195">
        <v>26</v>
      </c>
      <c r="F14" s="195">
        <v>26</v>
      </c>
    </row>
    <row r="15" spans="1:6" ht="15.75">
      <c r="A15" s="194">
        <v>275</v>
      </c>
      <c r="B15" s="194">
        <v>300</v>
      </c>
      <c r="C15" s="195">
        <v>29</v>
      </c>
      <c r="D15" s="195">
        <v>29</v>
      </c>
      <c r="E15" s="195">
        <v>29</v>
      </c>
      <c r="F15" s="195">
        <v>29</v>
      </c>
    </row>
    <row r="16" spans="1:6" ht="15.75">
      <c r="A16" s="194">
        <v>300</v>
      </c>
      <c r="B16" s="194">
        <v>325</v>
      </c>
      <c r="C16" s="195">
        <v>31</v>
      </c>
      <c r="D16" s="195">
        <v>31</v>
      </c>
      <c r="E16" s="195">
        <v>31</v>
      </c>
      <c r="F16" s="195">
        <v>31</v>
      </c>
    </row>
    <row r="17" spans="1:6" ht="15.75">
      <c r="A17" s="194">
        <v>325</v>
      </c>
      <c r="B17" s="194">
        <v>350</v>
      </c>
      <c r="C17" s="195">
        <v>34</v>
      </c>
      <c r="D17" s="195">
        <v>34</v>
      </c>
      <c r="E17" s="195">
        <v>34</v>
      </c>
      <c r="F17" s="195">
        <v>34</v>
      </c>
    </row>
    <row r="18" spans="1:6" ht="15.75">
      <c r="A18" s="194">
        <v>350</v>
      </c>
      <c r="B18" s="194">
        <v>375</v>
      </c>
      <c r="C18" s="195">
        <v>36</v>
      </c>
      <c r="D18" s="195">
        <v>36</v>
      </c>
      <c r="E18" s="195">
        <v>36</v>
      </c>
      <c r="F18" s="195">
        <v>36</v>
      </c>
    </row>
    <row r="19" spans="1:6" ht="15.75">
      <c r="A19" s="194">
        <v>375</v>
      </c>
      <c r="B19" s="194">
        <v>400</v>
      </c>
      <c r="C19" s="195">
        <v>39</v>
      </c>
      <c r="D19" s="195">
        <v>39</v>
      </c>
      <c r="E19" s="195">
        <v>39</v>
      </c>
      <c r="F19" s="195">
        <v>39</v>
      </c>
    </row>
    <row r="20" spans="1:6" ht="15.75">
      <c r="A20" s="194">
        <v>400</v>
      </c>
      <c r="B20" s="194">
        <v>425</v>
      </c>
      <c r="C20" s="195">
        <v>41</v>
      </c>
      <c r="D20" s="195">
        <v>41</v>
      </c>
      <c r="E20" s="195">
        <v>41</v>
      </c>
      <c r="F20" s="195">
        <v>41</v>
      </c>
    </row>
    <row r="21" spans="1:6" ht="15.75">
      <c r="A21" s="194">
        <v>425</v>
      </c>
      <c r="B21" s="194">
        <v>450</v>
      </c>
      <c r="C21" s="195">
        <v>44</v>
      </c>
      <c r="D21" s="195">
        <v>44</v>
      </c>
      <c r="E21" s="195">
        <v>44</v>
      </c>
      <c r="F21" s="195">
        <v>44</v>
      </c>
    </row>
    <row r="22" spans="1:6" ht="15.75">
      <c r="A22" s="194">
        <v>450</v>
      </c>
      <c r="B22" s="194">
        <v>475</v>
      </c>
      <c r="C22" s="195">
        <v>46</v>
      </c>
      <c r="D22" s="195">
        <v>46</v>
      </c>
      <c r="E22" s="195">
        <v>46</v>
      </c>
      <c r="F22" s="195">
        <v>46</v>
      </c>
    </row>
    <row r="23" spans="1:6" ht="15.75">
      <c r="A23" s="194">
        <v>475</v>
      </c>
      <c r="B23" s="194">
        <v>500</v>
      </c>
      <c r="C23" s="195">
        <v>49</v>
      </c>
      <c r="D23" s="195">
        <v>49</v>
      </c>
      <c r="E23" s="195">
        <v>49</v>
      </c>
      <c r="F23" s="195">
        <v>49</v>
      </c>
    </row>
    <row r="24" spans="1:6" ht="15.75">
      <c r="A24" s="194">
        <v>500</v>
      </c>
      <c r="B24" s="194">
        <v>525</v>
      </c>
      <c r="C24" s="195">
        <v>51</v>
      </c>
      <c r="D24" s="195">
        <v>51</v>
      </c>
      <c r="E24" s="195">
        <v>51</v>
      </c>
      <c r="F24" s="195">
        <v>51</v>
      </c>
    </row>
    <row r="25" spans="1:6" ht="15.75">
      <c r="A25" s="194">
        <v>525</v>
      </c>
      <c r="B25" s="194">
        <v>550</v>
      </c>
      <c r="C25" s="195">
        <v>54</v>
      </c>
      <c r="D25" s="195">
        <v>54</v>
      </c>
      <c r="E25" s="195">
        <v>54</v>
      </c>
      <c r="F25" s="195">
        <v>54</v>
      </c>
    </row>
    <row r="26" spans="1:6" ht="15.75">
      <c r="A26" s="194">
        <v>550</v>
      </c>
      <c r="B26" s="194">
        <v>575</v>
      </c>
      <c r="C26" s="195">
        <v>56</v>
      </c>
      <c r="D26" s="195">
        <v>56</v>
      </c>
      <c r="E26" s="195">
        <v>56</v>
      </c>
      <c r="F26" s="195">
        <v>56</v>
      </c>
    </row>
    <row r="27" spans="1:6" ht="15.75">
      <c r="A27" s="194">
        <v>575</v>
      </c>
      <c r="B27" s="194">
        <v>600</v>
      </c>
      <c r="C27" s="195">
        <v>59</v>
      </c>
      <c r="D27" s="195">
        <v>59</v>
      </c>
      <c r="E27" s="195">
        <v>59</v>
      </c>
      <c r="F27" s="195">
        <v>59</v>
      </c>
    </row>
    <row r="28" spans="1:6" ht="15.75">
      <c r="A28" s="194">
        <v>600</v>
      </c>
      <c r="B28" s="194">
        <v>625</v>
      </c>
      <c r="C28" s="195">
        <v>61</v>
      </c>
      <c r="D28" s="195">
        <v>61</v>
      </c>
      <c r="E28" s="195">
        <v>61</v>
      </c>
      <c r="F28" s="195">
        <v>61</v>
      </c>
    </row>
    <row r="29" spans="1:6" ht="15.75">
      <c r="A29" s="194">
        <v>625</v>
      </c>
      <c r="B29" s="194">
        <v>650</v>
      </c>
      <c r="C29" s="195">
        <v>64</v>
      </c>
      <c r="D29" s="195">
        <v>64</v>
      </c>
      <c r="E29" s="195">
        <v>64</v>
      </c>
      <c r="F29" s="195">
        <v>64</v>
      </c>
    </row>
    <row r="30" spans="1:6" ht="15.75">
      <c r="A30" s="194">
        <v>650</v>
      </c>
      <c r="B30" s="194">
        <v>675</v>
      </c>
      <c r="C30" s="195">
        <v>66</v>
      </c>
      <c r="D30" s="195">
        <v>66</v>
      </c>
      <c r="E30" s="195">
        <v>66</v>
      </c>
      <c r="F30" s="195">
        <v>66</v>
      </c>
    </row>
    <row r="31" spans="1:6" ht="15.75">
      <c r="A31" s="194">
        <v>675</v>
      </c>
      <c r="B31" s="194">
        <v>700</v>
      </c>
      <c r="C31" s="195">
        <v>69</v>
      </c>
      <c r="D31" s="195">
        <v>69</v>
      </c>
      <c r="E31" s="195">
        <v>69</v>
      </c>
      <c r="F31" s="195">
        <v>69</v>
      </c>
    </row>
    <row r="32" spans="1:6" ht="15.75">
      <c r="A32" s="194">
        <v>700</v>
      </c>
      <c r="B32" s="194">
        <v>725</v>
      </c>
      <c r="C32" s="195">
        <v>71</v>
      </c>
      <c r="D32" s="195">
        <v>71</v>
      </c>
      <c r="E32" s="195">
        <v>71</v>
      </c>
      <c r="F32" s="195">
        <v>71</v>
      </c>
    </row>
    <row r="33" spans="1:6" ht="15.75">
      <c r="A33" s="194">
        <v>725</v>
      </c>
      <c r="B33" s="194">
        <v>750</v>
      </c>
      <c r="C33" s="195">
        <v>74</v>
      </c>
      <c r="D33" s="195">
        <v>74</v>
      </c>
      <c r="E33" s="195">
        <v>74</v>
      </c>
      <c r="F33" s="195">
        <v>74</v>
      </c>
    </row>
    <row r="34" spans="1:6" ht="15.75">
      <c r="A34" s="194">
        <v>750</v>
      </c>
      <c r="B34" s="194">
        <v>775</v>
      </c>
      <c r="C34" s="195">
        <v>76</v>
      </c>
      <c r="D34" s="195">
        <v>76</v>
      </c>
      <c r="E34" s="195">
        <v>76</v>
      </c>
      <c r="F34" s="195">
        <v>76</v>
      </c>
    </row>
    <row r="35" spans="1:6" ht="15.75">
      <c r="A35" s="194">
        <v>775</v>
      </c>
      <c r="B35" s="194">
        <v>800</v>
      </c>
      <c r="C35" s="195">
        <v>79</v>
      </c>
      <c r="D35" s="195">
        <v>79</v>
      </c>
      <c r="E35" s="195">
        <v>79</v>
      </c>
      <c r="F35" s="195">
        <v>79</v>
      </c>
    </row>
    <row r="36" spans="1:6" ht="15.75">
      <c r="A36" s="194">
        <v>800</v>
      </c>
      <c r="B36" s="194">
        <v>825</v>
      </c>
      <c r="C36" s="195">
        <v>81</v>
      </c>
      <c r="D36" s="195">
        <v>81</v>
      </c>
      <c r="E36" s="195">
        <v>81</v>
      </c>
      <c r="F36" s="195">
        <v>81</v>
      </c>
    </row>
    <row r="37" spans="1:6" ht="15.75">
      <c r="A37" s="194">
        <v>825</v>
      </c>
      <c r="B37" s="194">
        <v>850</v>
      </c>
      <c r="C37" s="195">
        <v>84</v>
      </c>
      <c r="D37" s="195">
        <v>84</v>
      </c>
      <c r="E37" s="195">
        <v>84</v>
      </c>
      <c r="F37" s="195">
        <v>84</v>
      </c>
    </row>
    <row r="38" spans="1:6" ht="15.75">
      <c r="A38" s="194">
        <v>850</v>
      </c>
      <c r="B38" s="194">
        <v>875</v>
      </c>
      <c r="C38" s="195">
        <v>86</v>
      </c>
      <c r="D38" s="195">
        <v>86</v>
      </c>
      <c r="E38" s="195">
        <v>86</v>
      </c>
      <c r="F38" s="195">
        <v>86</v>
      </c>
    </row>
    <row r="39" spans="1:6" ht="15.75">
      <c r="A39" s="194">
        <v>875</v>
      </c>
      <c r="B39" s="194">
        <v>900</v>
      </c>
      <c r="C39" s="195">
        <v>89</v>
      </c>
      <c r="D39" s="195">
        <v>89</v>
      </c>
      <c r="E39" s="195">
        <v>89</v>
      </c>
      <c r="F39" s="195">
        <v>89</v>
      </c>
    </row>
    <row r="40" spans="1:6" ht="15.75">
      <c r="A40" s="194">
        <v>900</v>
      </c>
      <c r="B40" s="194">
        <v>925</v>
      </c>
      <c r="C40" s="195">
        <v>91</v>
      </c>
      <c r="D40" s="195">
        <v>91</v>
      </c>
      <c r="E40" s="195">
        <v>91</v>
      </c>
      <c r="F40" s="195">
        <v>91</v>
      </c>
    </row>
    <row r="41" spans="1:6" ht="15.75">
      <c r="A41" s="194">
        <v>925</v>
      </c>
      <c r="B41" s="194">
        <v>950</v>
      </c>
      <c r="C41" s="195">
        <v>94</v>
      </c>
      <c r="D41" s="195">
        <v>94</v>
      </c>
      <c r="E41" s="195">
        <v>94</v>
      </c>
      <c r="F41" s="195">
        <v>94</v>
      </c>
    </row>
    <row r="42" spans="1:6" ht="15.75">
      <c r="A42" s="194">
        <v>950</v>
      </c>
      <c r="B42" s="194">
        <v>975</v>
      </c>
      <c r="C42" s="195">
        <v>96</v>
      </c>
      <c r="D42" s="195">
        <v>96</v>
      </c>
      <c r="E42" s="195">
        <v>96</v>
      </c>
      <c r="F42" s="195">
        <v>96</v>
      </c>
    </row>
    <row r="43" spans="1:6" ht="15.75">
      <c r="A43" s="194">
        <v>975</v>
      </c>
      <c r="B43" s="196">
        <v>1000</v>
      </c>
      <c r="C43" s="194">
        <v>99</v>
      </c>
      <c r="D43" s="194">
        <v>99</v>
      </c>
      <c r="E43" s="194">
        <v>99</v>
      </c>
      <c r="F43" s="194">
        <v>99</v>
      </c>
    </row>
    <row r="44" spans="1:6" ht="15.75">
      <c r="A44" s="196">
        <v>1000</v>
      </c>
      <c r="B44" s="196">
        <v>1025</v>
      </c>
      <c r="C44" s="194">
        <v>101</v>
      </c>
      <c r="D44" s="194">
        <v>101</v>
      </c>
      <c r="E44" s="194">
        <v>101</v>
      </c>
      <c r="F44" s="194">
        <v>101</v>
      </c>
    </row>
    <row r="45" spans="1:6" ht="15.75">
      <c r="A45" s="196">
        <v>1025</v>
      </c>
      <c r="B45" s="196">
        <v>1050</v>
      </c>
      <c r="C45" s="194">
        <v>104</v>
      </c>
      <c r="D45" s="194">
        <v>104</v>
      </c>
      <c r="E45" s="194">
        <v>104</v>
      </c>
      <c r="F45" s="194">
        <v>104</v>
      </c>
    </row>
    <row r="46" spans="1:6" ht="15.75">
      <c r="A46" s="196">
        <v>1050</v>
      </c>
      <c r="B46" s="196">
        <v>1075</v>
      </c>
      <c r="C46" s="194">
        <v>106</v>
      </c>
      <c r="D46" s="194">
        <v>106</v>
      </c>
      <c r="E46" s="194">
        <v>106</v>
      </c>
      <c r="F46" s="194">
        <v>106</v>
      </c>
    </row>
    <row r="47" spans="1:6" ht="15.75">
      <c r="A47" s="196">
        <v>1075</v>
      </c>
      <c r="B47" s="196">
        <v>1100</v>
      </c>
      <c r="C47" s="194">
        <v>109</v>
      </c>
      <c r="D47" s="194">
        <v>109</v>
      </c>
      <c r="E47" s="194">
        <v>109</v>
      </c>
      <c r="F47" s="194">
        <v>109</v>
      </c>
    </row>
    <row r="48" spans="1:6" ht="15.75">
      <c r="A48" s="196">
        <v>1100</v>
      </c>
      <c r="B48" s="196">
        <v>1125</v>
      </c>
      <c r="C48" s="194">
        <v>111</v>
      </c>
      <c r="D48" s="194">
        <v>111</v>
      </c>
      <c r="E48" s="194">
        <v>111</v>
      </c>
      <c r="F48" s="194">
        <v>111</v>
      </c>
    </row>
    <row r="49" spans="1:6" ht="15.75">
      <c r="A49" s="196">
        <v>1125</v>
      </c>
      <c r="B49" s="196">
        <v>1150</v>
      </c>
      <c r="C49" s="194">
        <v>114</v>
      </c>
      <c r="D49" s="194">
        <v>114</v>
      </c>
      <c r="E49" s="194">
        <v>114</v>
      </c>
      <c r="F49" s="194">
        <v>114</v>
      </c>
    </row>
    <row r="50" spans="1:6" ht="15.75">
      <c r="A50" s="196">
        <v>1150</v>
      </c>
      <c r="B50" s="196">
        <v>1175</v>
      </c>
      <c r="C50" s="194">
        <v>116</v>
      </c>
      <c r="D50" s="194">
        <v>116</v>
      </c>
      <c r="E50" s="194">
        <v>116</v>
      </c>
      <c r="F50" s="194">
        <v>116</v>
      </c>
    </row>
    <row r="51" spans="1:6" ht="15.75">
      <c r="A51" s="196">
        <v>1175</v>
      </c>
      <c r="B51" s="196">
        <v>1200</v>
      </c>
      <c r="C51" s="194">
        <v>119</v>
      </c>
      <c r="D51" s="194">
        <v>119</v>
      </c>
      <c r="E51" s="194">
        <v>119</v>
      </c>
      <c r="F51" s="194">
        <v>119</v>
      </c>
    </row>
    <row r="52" spans="1:6" ht="15.75">
      <c r="A52" s="196">
        <v>1200</v>
      </c>
      <c r="B52" s="196">
        <v>1225</v>
      </c>
      <c r="C52" s="194">
        <v>121</v>
      </c>
      <c r="D52" s="194">
        <v>121</v>
      </c>
      <c r="E52" s="194">
        <v>121</v>
      </c>
      <c r="F52" s="194">
        <v>121</v>
      </c>
    </row>
    <row r="53" spans="1:6" ht="15.75">
      <c r="A53" s="196">
        <v>1225</v>
      </c>
      <c r="B53" s="196">
        <v>1250</v>
      </c>
      <c r="C53" s="194">
        <v>124</v>
      </c>
      <c r="D53" s="194">
        <v>124</v>
      </c>
      <c r="E53" s="194">
        <v>124</v>
      </c>
      <c r="F53" s="194">
        <v>124</v>
      </c>
    </row>
    <row r="54" spans="1:6" ht="15.75">
      <c r="A54" s="196">
        <v>1250</v>
      </c>
      <c r="B54" s="196">
        <v>1275</v>
      </c>
      <c r="C54" s="194">
        <v>126</v>
      </c>
      <c r="D54" s="194">
        <v>126</v>
      </c>
      <c r="E54" s="194">
        <v>126</v>
      </c>
      <c r="F54" s="194">
        <v>126</v>
      </c>
    </row>
    <row r="55" spans="1:6" ht="15.75">
      <c r="A55" s="196">
        <v>1275</v>
      </c>
      <c r="B55" s="196">
        <v>1300</v>
      </c>
      <c r="C55" s="194">
        <v>129</v>
      </c>
      <c r="D55" s="194">
        <v>129</v>
      </c>
      <c r="E55" s="194">
        <v>129</v>
      </c>
      <c r="F55" s="194">
        <v>129</v>
      </c>
    </row>
    <row r="56" spans="1:6" ht="15.75">
      <c r="A56" s="196">
        <v>1300</v>
      </c>
      <c r="B56" s="196">
        <v>1325</v>
      </c>
      <c r="C56" s="194">
        <v>131</v>
      </c>
      <c r="D56" s="194">
        <v>131</v>
      </c>
      <c r="E56" s="194">
        <v>131</v>
      </c>
      <c r="F56" s="194">
        <v>131</v>
      </c>
    </row>
    <row r="57" spans="1:6" ht="15.75">
      <c r="A57" s="196">
        <v>1325</v>
      </c>
      <c r="B57" s="196">
        <v>1350</v>
      </c>
      <c r="C57" s="194">
        <v>134</v>
      </c>
      <c r="D57" s="194">
        <v>134</v>
      </c>
      <c r="E57" s="194">
        <v>134</v>
      </c>
      <c r="F57" s="194">
        <v>134</v>
      </c>
    </row>
    <row r="58" spans="1:6" ht="15.75">
      <c r="A58" s="196">
        <v>1350</v>
      </c>
      <c r="B58" s="196">
        <v>1375</v>
      </c>
      <c r="C58" s="194">
        <v>136</v>
      </c>
      <c r="D58" s="194">
        <v>136</v>
      </c>
      <c r="E58" s="194">
        <v>136</v>
      </c>
      <c r="F58" s="194">
        <v>136</v>
      </c>
    </row>
    <row r="59" spans="1:6" ht="15.75">
      <c r="A59" s="196">
        <v>1375</v>
      </c>
      <c r="B59" s="196">
        <v>1400</v>
      </c>
      <c r="C59" s="194">
        <v>139</v>
      </c>
      <c r="D59" s="194">
        <v>139</v>
      </c>
      <c r="E59" s="194">
        <v>139</v>
      </c>
      <c r="F59" s="194">
        <v>139</v>
      </c>
    </row>
    <row r="60" spans="1:6" ht="15.75">
      <c r="A60" s="196">
        <v>1400</v>
      </c>
      <c r="B60" s="196">
        <v>1425</v>
      </c>
      <c r="C60" s="194">
        <v>141</v>
      </c>
      <c r="D60" s="194">
        <v>141</v>
      </c>
      <c r="E60" s="194">
        <v>141</v>
      </c>
      <c r="F60" s="194">
        <v>141</v>
      </c>
    </row>
    <row r="61" spans="1:6" ht="15.75">
      <c r="A61" s="196">
        <v>1425</v>
      </c>
      <c r="B61" s="196">
        <v>1450</v>
      </c>
      <c r="C61" s="194">
        <v>144</v>
      </c>
      <c r="D61" s="194">
        <v>144</v>
      </c>
      <c r="E61" s="194">
        <v>144</v>
      </c>
      <c r="F61" s="194">
        <v>144</v>
      </c>
    </row>
    <row r="62" spans="1:6" ht="15.75">
      <c r="A62" s="196">
        <v>1450</v>
      </c>
      <c r="B62" s="196">
        <v>1475</v>
      </c>
      <c r="C62" s="194">
        <v>146</v>
      </c>
      <c r="D62" s="194">
        <v>146</v>
      </c>
      <c r="E62" s="194">
        <v>146</v>
      </c>
      <c r="F62" s="194">
        <v>146</v>
      </c>
    </row>
    <row r="63" spans="1:6" ht="15.75">
      <c r="A63" s="196">
        <v>1475</v>
      </c>
      <c r="B63" s="196">
        <v>1500</v>
      </c>
      <c r="C63" s="194">
        <v>149</v>
      </c>
      <c r="D63" s="194">
        <v>149</v>
      </c>
      <c r="E63" s="194">
        <v>149</v>
      </c>
      <c r="F63" s="194">
        <v>149</v>
      </c>
    </row>
    <row r="64" spans="1:6" ht="15.75">
      <c r="A64" s="196">
        <v>1500</v>
      </c>
      <c r="B64" s="196">
        <v>1525</v>
      </c>
      <c r="C64" s="194">
        <v>151</v>
      </c>
      <c r="D64" s="194">
        <v>151</v>
      </c>
      <c r="E64" s="194">
        <v>151</v>
      </c>
      <c r="F64" s="194">
        <v>151</v>
      </c>
    </row>
    <row r="65" spans="1:6" ht="15.75">
      <c r="A65" s="196">
        <v>1525</v>
      </c>
      <c r="B65" s="196">
        <v>1550</v>
      </c>
      <c r="C65" s="194">
        <v>154</v>
      </c>
      <c r="D65" s="194">
        <v>154</v>
      </c>
      <c r="E65" s="194">
        <v>154</v>
      </c>
      <c r="F65" s="194">
        <v>154</v>
      </c>
    </row>
    <row r="66" spans="1:6" ht="15.75">
      <c r="A66" s="196">
        <v>1550</v>
      </c>
      <c r="B66" s="196">
        <v>1575</v>
      </c>
      <c r="C66" s="194">
        <v>156</v>
      </c>
      <c r="D66" s="194">
        <v>156</v>
      </c>
      <c r="E66" s="194">
        <v>156</v>
      </c>
      <c r="F66" s="194">
        <v>156</v>
      </c>
    </row>
    <row r="67" spans="1:6" ht="15.75">
      <c r="A67" s="196">
        <v>1575</v>
      </c>
      <c r="B67" s="196">
        <v>1600</v>
      </c>
      <c r="C67" s="194">
        <v>159</v>
      </c>
      <c r="D67" s="194">
        <v>159</v>
      </c>
      <c r="E67" s="194">
        <v>159</v>
      </c>
      <c r="F67" s="194">
        <v>159</v>
      </c>
    </row>
    <row r="68" spans="1:6" ht="15.75">
      <c r="A68" s="196">
        <v>1600</v>
      </c>
      <c r="B68" s="196">
        <v>1625</v>
      </c>
      <c r="C68" s="194">
        <v>161</v>
      </c>
      <c r="D68" s="194">
        <v>161</v>
      </c>
      <c r="E68" s="194">
        <v>161</v>
      </c>
      <c r="F68" s="194">
        <v>161</v>
      </c>
    </row>
    <row r="69" spans="1:6" ht="15.75">
      <c r="A69" s="196">
        <v>1625</v>
      </c>
      <c r="B69" s="196">
        <v>1650</v>
      </c>
      <c r="C69" s="194">
        <v>164</v>
      </c>
      <c r="D69" s="194">
        <v>164</v>
      </c>
      <c r="E69" s="194">
        <v>164</v>
      </c>
      <c r="F69" s="194">
        <v>164</v>
      </c>
    </row>
    <row r="70" spans="1:6" ht="15.75">
      <c r="A70" s="196">
        <v>1650</v>
      </c>
      <c r="B70" s="196">
        <v>1675</v>
      </c>
      <c r="C70" s="194">
        <v>166</v>
      </c>
      <c r="D70" s="194">
        <v>166</v>
      </c>
      <c r="E70" s="194">
        <v>166</v>
      </c>
      <c r="F70" s="194">
        <v>166</v>
      </c>
    </row>
    <row r="71" spans="1:6" ht="15.75">
      <c r="A71" s="196">
        <v>1675</v>
      </c>
      <c r="B71" s="196">
        <v>1700</v>
      </c>
      <c r="C71" s="194">
        <v>169</v>
      </c>
      <c r="D71" s="194">
        <v>169</v>
      </c>
      <c r="E71" s="194">
        <v>169</v>
      </c>
      <c r="F71" s="194">
        <v>169</v>
      </c>
    </row>
    <row r="72" spans="1:6" ht="15.75">
      <c r="A72" s="196">
        <v>1700</v>
      </c>
      <c r="B72" s="196">
        <v>1725</v>
      </c>
      <c r="C72" s="194">
        <v>171</v>
      </c>
      <c r="D72" s="194">
        <v>171</v>
      </c>
      <c r="E72" s="194">
        <v>171</v>
      </c>
      <c r="F72" s="194">
        <v>171</v>
      </c>
    </row>
    <row r="73" spans="1:6" ht="15.75">
      <c r="A73" s="196">
        <v>1725</v>
      </c>
      <c r="B73" s="196">
        <v>1750</v>
      </c>
      <c r="C73" s="194">
        <v>174</v>
      </c>
      <c r="D73" s="194">
        <v>174</v>
      </c>
      <c r="E73" s="194">
        <v>174</v>
      </c>
      <c r="F73" s="194">
        <v>174</v>
      </c>
    </row>
    <row r="74" spans="1:6" ht="15.75">
      <c r="A74" s="196">
        <v>1750</v>
      </c>
      <c r="B74" s="196">
        <v>1775</v>
      </c>
      <c r="C74" s="194">
        <v>176</v>
      </c>
      <c r="D74" s="194">
        <v>176</v>
      </c>
      <c r="E74" s="194">
        <v>176</v>
      </c>
      <c r="F74" s="194">
        <v>176</v>
      </c>
    </row>
    <row r="75" spans="1:6" ht="15.75">
      <c r="A75" s="196">
        <v>1775</v>
      </c>
      <c r="B75" s="196">
        <v>1800</v>
      </c>
      <c r="C75" s="194">
        <v>179</v>
      </c>
      <c r="D75" s="194">
        <v>179</v>
      </c>
      <c r="E75" s="194">
        <v>179</v>
      </c>
      <c r="F75" s="194">
        <v>179</v>
      </c>
    </row>
    <row r="76" spans="1:6" ht="15.75">
      <c r="A76" s="196">
        <v>1800</v>
      </c>
      <c r="B76" s="196">
        <v>1825</v>
      </c>
      <c r="C76" s="194">
        <v>181</v>
      </c>
      <c r="D76" s="194">
        <v>181</v>
      </c>
      <c r="E76" s="194">
        <v>181</v>
      </c>
      <c r="F76" s="194">
        <v>181</v>
      </c>
    </row>
    <row r="77" spans="1:6" ht="15.75">
      <c r="A77" s="196">
        <v>1825</v>
      </c>
      <c r="B77" s="196">
        <v>1850</v>
      </c>
      <c r="C77" s="194">
        <v>184</v>
      </c>
      <c r="D77" s="194">
        <v>184</v>
      </c>
      <c r="E77" s="194">
        <v>184</v>
      </c>
      <c r="F77" s="194">
        <v>184</v>
      </c>
    </row>
    <row r="78" spans="1:6" ht="15.75">
      <c r="A78" s="196">
        <v>1850</v>
      </c>
      <c r="B78" s="196">
        <v>1875</v>
      </c>
      <c r="C78" s="194">
        <v>186</v>
      </c>
      <c r="D78" s="194">
        <v>186</v>
      </c>
      <c r="E78" s="194">
        <v>186</v>
      </c>
      <c r="F78" s="194">
        <v>186</v>
      </c>
    </row>
    <row r="79" spans="1:6" ht="15.75">
      <c r="A79" s="196">
        <v>1875</v>
      </c>
      <c r="B79" s="196">
        <v>1900</v>
      </c>
      <c r="C79" s="194">
        <v>189</v>
      </c>
      <c r="D79" s="194">
        <v>189</v>
      </c>
      <c r="E79" s="194">
        <v>189</v>
      </c>
      <c r="F79" s="194">
        <v>189</v>
      </c>
    </row>
    <row r="80" spans="1:6" ht="15.75">
      <c r="A80" s="196">
        <v>1900</v>
      </c>
      <c r="B80" s="196">
        <v>1925</v>
      </c>
      <c r="C80" s="194">
        <v>191</v>
      </c>
      <c r="D80" s="194">
        <v>191</v>
      </c>
      <c r="E80" s="194">
        <v>191</v>
      </c>
      <c r="F80" s="194">
        <v>191</v>
      </c>
    </row>
    <row r="81" spans="1:6" ht="15.75">
      <c r="A81" s="196">
        <v>1925</v>
      </c>
      <c r="B81" s="196">
        <v>1950</v>
      </c>
      <c r="C81" s="194">
        <v>194</v>
      </c>
      <c r="D81" s="194">
        <v>194</v>
      </c>
      <c r="E81" s="194">
        <v>194</v>
      </c>
      <c r="F81" s="194">
        <v>194</v>
      </c>
    </row>
    <row r="82" spans="1:6" ht="15.75">
      <c r="A82" s="196">
        <v>1950</v>
      </c>
      <c r="B82" s="196">
        <v>1975</v>
      </c>
      <c r="C82" s="194">
        <v>196</v>
      </c>
      <c r="D82" s="194">
        <v>196</v>
      </c>
      <c r="E82" s="194">
        <v>196</v>
      </c>
      <c r="F82" s="194">
        <v>196</v>
      </c>
    </row>
    <row r="83" spans="1:6" ht="15.75">
      <c r="A83" s="196">
        <v>1975</v>
      </c>
      <c r="B83" s="196">
        <v>2000</v>
      </c>
      <c r="C83" s="194">
        <v>199</v>
      </c>
      <c r="D83" s="194">
        <v>199</v>
      </c>
      <c r="E83" s="194">
        <v>199</v>
      </c>
      <c r="F83" s="194">
        <v>199</v>
      </c>
    </row>
    <row r="84" spans="1:6" ht="15.75">
      <c r="A84" s="196">
        <v>2000</v>
      </c>
      <c r="B84" s="196">
        <v>2025</v>
      </c>
      <c r="C84" s="194">
        <v>201</v>
      </c>
      <c r="D84" s="194">
        <v>201</v>
      </c>
      <c r="E84" s="194">
        <v>201</v>
      </c>
      <c r="F84" s="194">
        <v>201</v>
      </c>
    </row>
    <row r="85" spans="1:6" ht="15.75">
      <c r="A85" s="196">
        <v>2025</v>
      </c>
      <c r="B85" s="196">
        <v>2050</v>
      </c>
      <c r="C85" s="194">
        <v>204</v>
      </c>
      <c r="D85" s="194">
        <v>204</v>
      </c>
      <c r="E85" s="194">
        <v>204</v>
      </c>
      <c r="F85" s="194">
        <v>204</v>
      </c>
    </row>
    <row r="86" spans="1:6" ht="15.75">
      <c r="A86" s="196">
        <v>2050</v>
      </c>
      <c r="B86" s="196">
        <v>2075</v>
      </c>
      <c r="C86" s="194">
        <v>206</v>
      </c>
      <c r="D86" s="194">
        <v>206</v>
      </c>
      <c r="E86" s="194">
        <v>206</v>
      </c>
      <c r="F86" s="194">
        <v>206</v>
      </c>
    </row>
    <row r="87" spans="1:6" ht="15.75">
      <c r="A87" s="196">
        <v>2075</v>
      </c>
      <c r="B87" s="196">
        <v>2100</v>
      </c>
      <c r="C87" s="194">
        <v>209</v>
      </c>
      <c r="D87" s="194">
        <v>209</v>
      </c>
      <c r="E87" s="194">
        <v>209</v>
      </c>
      <c r="F87" s="194">
        <v>209</v>
      </c>
    </row>
    <row r="88" spans="1:6" ht="15.75">
      <c r="A88" s="196">
        <v>2100</v>
      </c>
      <c r="B88" s="196">
        <v>2125</v>
      </c>
      <c r="C88" s="194">
        <v>211</v>
      </c>
      <c r="D88" s="194">
        <v>211</v>
      </c>
      <c r="E88" s="194">
        <v>211</v>
      </c>
      <c r="F88" s="194">
        <v>211</v>
      </c>
    </row>
    <row r="89" spans="1:6" ht="15.75">
      <c r="A89" s="196">
        <v>2125</v>
      </c>
      <c r="B89" s="196">
        <v>2150</v>
      </c>
      <c r="C89" s="194">
        <v>214</v>
      </c>
      <c r="D89" s="194">
        <v>214</v>
      </c>
      <c r="E89" s="194">
        <v>214</v>
      </c>
      <c r="F89" s="194">
        <v>214</v>
      </c>
    </row>
    <row r="90" spans="1:6" ht="15.75">
      <c r="A90" s="196">
        <v>2150</v>
      </c>
      <c r="B90" s="196">
        <v>2175</v>
      </c>
      <c r="C90" s="194">
        <v>216</v>
      </c>
      <c r="D90" s="194">
        <v>216</v>
      </c>
      <c r="E90" s="194">
        <v>216</v>
      </c>
      <c r="F90" s="194">
        <v>216</v>
      </c>
    </row>
    <row r="91" spans="1:6" ht="15.75">
      <c r="A91" s="196">
        <v>2175</v>
      </c>
      <c r="B91" s="196">
        <v>2200</v>
      </c>
      <c r="C91" s="194">
        <v>219</v>
      </c>
      <c r="D91" s="194">
        <v>219</v>
      </c>
      <c r="E91" s="194">
        <v>219</v>
      </c>
      <c r="F91" s="194">
        <v>219</v>
      </c>
    </row>
    <row r="92" spans="1:6" ht="15.75">
      <c r="A92" s="196">
        <v>2200</v>
      </c>
      <c r="B92" s="196">
        <v>2225</v>
      </c>
      <c r="C92" s="194">
        <v>221</v>
      </c>
      <c r="D92" s="194">
        <v>221</v>
      </c>
      <c r="E92" s="194">
        <v>221</v>
      </c>
      <c r="F92" s="194">
        <v>221</v>
      </c>
    </row>
    <row r="93" spans="1:6" ht="15.75">
      <c r="A93" s="196">
        <v>2225</v>
      </c>
      <c r="B93" s="196">
        <v>2250</v>
      </c>
      <c r="C93" s="194">
        <v>224</v>
      </c>
      <c r="D93" s="194">
        <v>224</v>
      </c>
      <c r="E93" s="194">
        <v>224</v>
      </c>
      <c r="F93" s="194">
        <v>224</v>
      </c>
    </row>
    <row r="94" spans="1:6" ht="15.75">
      <c r="A94" s="196">
        <v>2250</v>
      </c>
      <c r="B94" s="196">
        <v>2275</v>
      </c>
      <c r="C94" s="194">
        <v>226</v>
      </c>
      <c r="D94" s="194">
        <v>226</v>
      </c>
      <c r="E94" s="194">
        <v>226</v>
      </c>
      <c r="F94" s="194">
        <v>226</v>
      </c>
    </row>
    <row r="95" spans="1:6" ht="15.75">
      <c r="A95" s="196">
        <v>2275</v>
      </c>
      <c r="B95" s="196">
        <v>2300</v>
      </c>
      <c r="C95" s="194">
        <v>229</v>
      </c>
      <c r="D95" s="194">
        <v>229</v>
      </c>
      <c r="E95" s="194">
        <v>229</v>
      </c>
      <c r="F95" s="194">
        <v>229</v>
      </c>
    </row>
    <row r="96" spans="1:6" ht="15.75">
      <c r="A96" s="196">
        <v>2300</v>
      </c>
      <c r="B96" s="196">
        <v>2325</v>
      </c>
      <c r="C96" s="194">
        <v>231</v>
      </c>
      <c r="D96" s="194">
        <v>231</v>
      </c>
      <c r="E96" s="194">
        <v>231</v>
      </c>
      <c r="F96" s="194">
        <v>231</v>
      </c>
    </row>
    <row r="97" spans="1:6" ht="15.75">
      <c r="A97" s="196">
        <v>2325</v>
      </c>
      <c r="B97" s="196">
        <v>2350</v>
      </c>
      <c r="C97" s="194">
        <v>234</v>
      </c>
      <c r="D97" s="194">
        <v>234</v>
      </c>
      <c r="E97" s="194">
        <v>234</v>
      </c>
      <c r="F97" s="194">
        <v>234</v>
      </c>
    </row>
    <row r="98" spans="1:6" ht="15.75">
      <c r="A98" s="196">
        <v>2350</v>
      </c>
      <c r="B98" s="196">
        <v>2375</v>
      </c>
      <c r="C98" s="194">
        <v>236</v>
      </c>
      <c r="D98" s="194">
        <v>236</v>
      </c>
      <c r="E98" s="194">
        <v>236</v>
      </c>
      <c r="F98" s="194">
        <v>236</v>
      </c>
    </row>
    <row r="99" spans="1:6" ht="15.75">
      <c r="A99" s="196">
        <v>2375</v>
      </c>
      <c r="B99" s="196">
        <v>2400</v>
      </c>
      <c r="C99" s="194">
        <v>239</v>
      </c>
      <c r="D99" s="194">
        <v>239</v>
      </c>
      <c r="E99" s="194">
        <v>239</v>
      </c>
      <c r="F99" s="194">
        <v>239</v>
      </c>
    </row>
    <row r="100" spans="1:6" ht="15.75">
      <c r="A100" s="196">
        <v>2400</v>
      </c>
      <c r="B100" s="196">
        <v>2425</v>
      </c>
      <c r="C100" s="194">
        <v>241</v>
      </c>
      <c r="D100" s="194">
        <v>241</v>
      </c>
      <c r="E100" s="194">
        <v>241</v>
      </c>
      <c r="F100" s="194">
        <v>241</v>
      </c>
    </row>
    <row r="101" spans="1:6" ht="15.75">
      <c r="A101" s="196">
        <v>2425</v>
      </c>
      <c r="B101" s="196">
        <v>2450</v>
      </c>
      <c r="C101" s="194">
        <v>244</v>
      </c>
      <c r="D101" s="194">
        <v>244</v>
      </c>
      <c r="E101" s="194">
        <v>244</v>
      </c>
      <c r="F101" s="194">
        <v>244</v>
      </c>
    </row>
    <row r="102" spans="1:6" ht="15.75">
      <c r="A102" s="196">
        <v>2450</v>
      </c>
      <c r="B102" s="196">
        <v>2475</v>
      </c>
      <c r="C102" s="194">
        <v>246</v>
      </c>
      <c r="D102" s="194">
        <v>246</v>
      </c>
      <c r="E102" s="194">
        <v>246</v>
      </c>
      <c r="F102" s="194">
        <v>246</v>
      </c>
    </row>
    <row r="103" spans="1:6" ht="15.75">
      <c r="A103" s="196">
        <v>2475</v>
      </c>
      <c r="B103" s="196">
        <v>2500</v>
      </c>
      <c r="C103" s="194">
        <v>249</v>
      </c>
      <c r="D103" s="194">
        <v>249</v>
      </c>
      <c r="E103" s="194">
        <v>249</v>
      </c>
      <c r="F103" s="194">
        <v>249</v>
      </c>
    </row>
    <row r="104" spans="1:6" ht="15.75">
      <c r="A104" s="196">
        <v>2500</v>
      </c>
      <c r="B104" s="196">
        <v>2525</v>
      </c>
      <c r="C104" s="194">
        <v>251</v>
      </c>
      <c r="D104" s="194">
        <v>251</v>
      </c>
      <c r="E104" s="194">
        <v>251</v>
      </c>
      <c r="F104" s="194">
        <v>251</v>
      </c>
    </row>
    <row r="105" spans="1:6" ht="15.75">
      <c r="A105" s="196">
        <v>2525</v>
      </c>
      <c r="B105" s="196">
        <v>2550</v>
      </c>
      <c r="C105" s="194">
        <v>254</v>
      </c>
      <c r="D105" s="194">
        <v>254</v>
      </c>
      <c r="E105" s="194">
        <v>254</v>
      </c>
      <c r="F105" s="194">
        <v>254</v>
      </c>
    </row>
    <row r="106" spans="1:6" ht="15.75">
      <c r="A106" s="196">
        <v>2550</v>
      </c>
      <c r="B106" s="196">
        <v>2575</v>
      </c>
      <c r="C106" s="194">
        <v>256</v>
      </c>
      <c r="D106" s="194">
        <v>256</v>
      </c>
      <c r="E106" s="194">
        <v>256</v>
      </c>
      <c r="F106" s="194">
        <v>256</v>
      </c>
    </row>
    <row r="107" spans="1:6" ht="15.75">
      <c r="A107" s="196">
        <v>2575</v>
      </c>
      <c r="B107" s="196">
        <v>2600</v>
      </c>
      <c r="C107" s="194">
        <v>259</v>
      </c>
      <c r="D107" s="194">
        <v>259</v>
      </c>
      <c r="E107" s="194">
        <v>259</v>
      </c>
      <c r="F107" s="194">
        <v>259</v>
      </c>
    </row>
    <row r="108" spans="1:6" ht="15.75">
      <c r="A108" s="196">
        <v>2600</v>
      </c>
      <c r="B108" s="196">
        <v>2625</v>
      </c>
      <c r="C108" s="194">
        <v>261</v>
      </c>
      <c r="D108" s="194">
        <v>261</v>
      </c>
      <c r="E108" s="194">
        <v>261</v>
      </c>
      <c r="F108" s="194">
        <v>261</v>
      </c>
    </row>
    <row r="109" spans="1:6" ht="15.75">
      <c r="A109" s="196">
        <v>2625</v>
      </c>
      <c r="B109" s="196">
        <v>2650</v>
      </c>
      <c r="C109" s="194">
        <v>264</v>
      </c>
      <c r="D109" s="194">
        <v>264</v>
      </c>
      <c r="E109" s="194">
        <v>264</v>
      </c>
      <c r="F109" s="194">
        <v>264</v>
      </c>
    </row>
    <row r="110" spans="1:6" ht="15.75">
      <c r="A110" s="196">
        <v>2650</v>
      </c>
      <c r="B110" s="196">
        <v>2675</v>
      </c>
      <c r="C110" s="194">
        <v>266</v>
      </c>
      <c r="D110" s="194">
        <v>266</v>
      </c>
      <c r="E110" s="194">
        <v>266</v>
      </c>
      <c r="F110" s="194">
        <v>266</v>
      </c>
    </row>
    <row r="111" spans="1:6" ht="15.75">
      <c r="A111" s="196">
        <v>2675</v>
      </c>
      <c r="B111" s="196">
        <v>2700</v>
      </c>
      <c r="C111" s="194">
        <v>269</v>
      </c>
      <c r="D111" s="194">
        <v>269</v>
      </c>
      <c r="E111" s="194">
        <v>269</v>
      </c>
      <c r="F111" s="194">
        <v>269</v>
      </c>
    </row>
    <row r="112" spans="1:6" ht="15.75">
      <c r="A112" s="196">
        <v>2700</v>
      </c>
      <c r="B112" s="196">
        <v>2725</v>
      </c>
      <c r="C112" s="194">
        <v>271</v>
      </c>
      <c r="D112" s="194">
        <v>271</v>
      </c>
      <c r="E112" s="194">
        <v>271</v>
      </c>
      <c r="F112" s="194">
        <v>271</v>
      </c>
    </row>
    <row r="113" spans="1:6" ht="15.75">
      <c r="A113" s="196">
        <v>2725</v>
      </c>
      <c r="B113" s="196">
        <v>2750</v>
      </c>
      <c r="C113" s="194">
        <v>274</v>
      </c>
      <c r="D113" s="194">
        <v>274</v>
      </c>
      <c r="E113" s="194">
        <v>274</v>
      </c>
      <c r="F113" s="194">
        <v>274</v>
      </c>
    </row>
    <row r="114" spans="1:6" ht="15.75">
      <c r="A114" s="196">
        <v>2750</v>
      </c>
      <c r="B114" s="196">
        <v>2775</v>
      </c>
      <c r="C114" s="194">
        <v>276</v>
      </c>
      <c r="D114" s="194">
        <v>276</v>
      </c>
      <c r="E114" s="194">
        <v>276</v>
      </c>
      <c r="F114" s="194">
        <v>276</v>
      </c>
    </row>
    <row r="115" spans="1:6" ht="15.75">
      <c r="A115" s="196">
        <v>2775</v>
      </c>
      <c r="B115" s="196">
        <v>2800</v>
      </c>
      <c r="C115" s="194">
        <v>279</v>
      </c>
      <c r="D115" s="194">
        <v>279</v>
      </c>
      <c r="E115" s="194">
        <v>279</v>
      </c>
      <c r="F115" s="194">
        <v>279</v>
      </c>
    </row>
    <row r="116" spans="1:6" ht="15.75">
      <c r="A116" s="196">
        <v>2800</v>
      </c>
      <c r="B116" s="196">
        <v>2825</v>
      </c>
      <c r="C116" s="194">
        <v>281</v>
      </c>
      <c r="D116" s="194">
        <v>281</v>
      </c>
      <c r="E116" s="194">
        <v>281</v>
      </c>
      <c r="F116" s="194">
        <v>281</v>
      </c>
    </row>
    <row r="117" spans="1:6" ht="15.75">
      <c r="A117" s="196">
        <v>2825</v>
      </c>
      <c r="B117" s="196">
        <v>2850</v>
      </c>
      <c r="C117" s="194">
        <v>284</v>
      </c>
      <c r="D117" s="194">
        <v>284</v>
      </c>
      <c r="E117" s="194">
        <v>284</v>
      </c>
      <c r="F117" s="194">
        <v>284</v>
      </c>
    </row>
    <row r="118" spans="1:6" ht="15.75">
      <c r="A118" s="196">
        <v>2850</v>
      </c>
      <c r="B118" s="196">
        <v>2875</v>
      </c>
      <c r="C118" s="194">
        <v>286</v>
      </c>
      <c r="D118" s="194">
        <v>286</v>
      </c>
      <c r="E118" s="194">
        <v>286</v>
      </c>
      <c r="F118" s="194">
        <v>286</v>
      </c>
    </row>
    <row r="119" spans="1:6" ht="15.75">
      <c r="A119" s="196">
        <v>2875</v>
      </c>
      <c r="B119" s="196">
        <v>2900</v>
      </c>
      <c r="C119" s="194">
        <v>289</v>
      </c>
      <c r="D119" s="194">
        <v>289</v>
      </c>
      <c r="E119" s="194">
        <v>289</v>
      </c>
      <c r="F119" s="194">
        <v>289</v>
      </c>
    </row>
    <row r="120" spans="1:6" ht="15.75">
      <c r="A120" s="196">
        <v>2900</v>
      </c>
      <c r="B120" s="196">
        <v>2925</v>
      </c>
      <c r="C120" s="194">
        <v>291</v>
      </c>
      <c r="D120" s="194">
        <v>291</v>
      </c>
      <c r="E120" s="194">
        <v>291</v>
      </c>
      <c r="F120" s="194">
        <v>291</v>
      </c>
    </row>
    <row r="121" spans="1:6" ht="15.75">
      <c r="A121" s="196">
        <v>2925</v>
      </c>
      <c r="B121" s="196">
        <v>2950</v>
      </c>
      <c r="C121" s="194">
        <v>294</v>
      </c>
      <c r="D121" s="194">
        <v>294</v>
      </c>
      <c r="E121" s="194">
        <v>294</v>
      </c>
      <c r="F121" s="194">
        <v>294</v>
      </c>
    </row>
    <row r="122" spans="1:6" ht="15.75">
      <c r="A122" s="196">
        <v>2950</v>
      </c>
      <c r="B122" s="196">
        <v>2975</v>
      </c>
      <c r="C122" s="194">
        <v>296</v>
      </c>
      <c r="D122" s="194">
        <v>296</v>
      </c>
      <c r="E122" s="194">
        <v>296</v>
      </c>
      <c r="F122" s="194">
        <v>296</v>
      </c>
    </row>
    <row r="123" spans="1:6" ht="15.75">
      <c r="A123" s="196">
        <v>2975</v>
      </c>
      <c r="B123" s="196">
        <v>3000</v>
      </c>
      <c r="C123" s="194">
        <v>299</v>
      </c>
      <c r="D123" s="194">
        <v>299</v>
      </c>
      <c r="E123" s="194">
        <v>299</v>
      </c>
      <c r="F123" s="194">
        <v>299</v>
      </c>
    </row>
    <row r="124" spans="1:6" ht="15.75">
      <c r="A124" s="196">
        <v>3000</v>
      </c>
      <c r="B124" s="196">
        <v>3050</v>
      </c>
      <c r="C124" s="194">
        <v>303</v>
      </c>
      <c r="D124" s="194">
        <v>303</v>
      </c>
      <c r="E124" s="194">
        <v>303</v>
      </c>
      <c r="F124" s="194">
        <v>303</v>
      </c>
    </row>
    <row r="125" spans="1:6" ht="15.75">
      <c r="A125" s="196">
        <v>3050</v>
      </c>
      <c r="B125" s="196">
        <v>3100</v>
      </c>
      <c r="C125" s="194">
        <v>308</v>
      </c>
      <c r="D125" s="194">
        <v>308</v>
      </c>
      <c r="E125" s="194">
        <v>308</v>
      </c>
      <c r="F125" s="194">
        <v>308</v>
      </c>
    </row>
    <row r="126" spans="1:6" ht="15.75">
      <c r="A126" s="196">
        <v>3100</v>
      </c>
      <c r="B126" s="196">
        <v>3150</v>
      </c>
      <c r="C126" s="194">
        <v>313</v>
      </c>
      <c r="D126" s="194">
        <v>313</v>
      </c>
      <c r="E126" s="194">
        <v>313</v>
      </c>
      <c r="F126" s="194">
        <v>313</v>
      </c>
    </row>
    <row r="127" spans="1:6" ht="15.75">
      <c r="A127" s="196">
        <v>3150</v>
      </c>
      <c r="B127" s="196">
        <v>3200</v>
      </c>
      <c r="C127" s="194">
        <v>318</v>
      </c>
      <c r="D127" s="194">
        <v>318</v>
      </c>
      <c r="E127" s="194">
        <v>318</v>
      </c>
      <c r="F127" s="194">
        <v>318</v>
      </c>
    </row>
    <row r="128" spans="1:6" ht="15.75">
      <c r="A128" s="196">
        <v>3200</v>
      </c>
      <c r="B128" s="196">
        <v>3250</v>
      </c>
      <c r="C128" s="194">
        <v>323</v>
      </c>
      <c r="D128" s="194">
        <v>323</v>
      </c>
      <c r="E128" s="194">
        <v>323</v>
      </c>
      <c r="F128" s="194">
        <v>323</v>
      </c>
    </row>
    <row r="129" spans="1:6" ht="15.75">
      <c r="A129" s="196">
        <v>3250</v>
      </c>
      <c r="B129" s="196">
        <v>3300</v>
      </c>
      <c r="C129" s="194">
        <v>328</v>
      </c>
      <c r="D129" s="194">
        <v>328</v>
      </c>
      <c r="E129" s="194">
        <v>328</v>
      </c>
      <c r="F129" s="194">
        <v>328</v>
      </c>
    </row>
    <row r="130" spans="1:6" ht="15.75">
      <c r="A130" s="196">
        <v>3300</v>
      </c>
      <c r="B130" s="196">
        <v>3350</v>
      </c>
      <c r="C130" s="194">
        <v>333</v>
      </c>
      <c r="D130" s="194">
        <v>333</v>
      </c>
      <c r="E130" s="194">
        <v>333</v>
      </c>
      <c r="F130" s="194">
        <v>333</v>
      </c>
    </row>
    <row r="131" spans="1:6" ht="15.75">
      <c r="A131" s="196">
        <v>3350</v>
      </c>
      <c r="B131" s="196">
        <v>3400</v>
      </c>
      <c r="C131" s="194">
        <v>338</v>
      </c>
      <c r="D131" s="194">
        <v>338</v>
      </c>
      <c r="E131" s="194">
        <v>338</v>
      </c>
      <c r="F131" s="194">
        <v>338</v>
      </c>
    </row>
    <row r="132" spans="1:6" ht="15.75">
      <c r="A132" s="196">
        <v>3400</v>
      </c>
      <c r="B132" s="196">
        <v>3450</v>
      </c>
      <c r="C132" s="194">
        <v>343</v>
      </c>
      <c r="D132" s="194">
        <v>343</v>
      </c>
      <c r="E132" s="194">
        <v>343</v>
      </c>
      <c r="F132" s="194">
        <v>343</v>
      </c>
    </row>
    <row r="133" spans="1:6" ht="15.75">
      <c r="A133" s="196">
        <v>3450</v>
      </c>
      <c r="B133" s="196">
        <v>3500</v>
      </c>
      <c r="C133" s="194">
        <v>348</v>
      </c>
      <c r="D133" s="194">
        <v>348</v>
      </c>
      <c r="E133" s="194">
        <v>348</v>
      </c>
      <c r="F133" s="194">
        <v>348</v>
      </c>
    </row>
    <row r="134" spans="1:6" ht="15.75">
      <c r="A134" s="196">
        <v>3500</v>
      </c>
      <c r="B134" s="196">
        <v>3550</v>
      </c>
      <c r="C134" s="194">
        <v>353</v>
      </c>
      <c r="D134" s="194">
        <v>353</v>
      </c>
      <c r="E134" s="194">
        <v>353</v>
      </c>
      <c r="F134" s="194">
        <v>353</v>
      </c>
    </row>
    <row r="135" spans="1:6" ht="15.75">
      <c r="A135" s="196">
        <v>3550</v>
      </c>
      <c r="B135" s="196">
        <v>3600</v>
      </c>
      <c r="C135" s="194">
        <v>358</v>
      </c>
      <c r="D135" s="194">
        <v>358</v>
      </c>
      <c r="E135" s="194">
        <v>358</v>
      </c>
      <c r="F135" s="194">
        <v>358</v>
      </c>
    </row>
    <row r="136" spans="1:6" ht="15.75">
      <c r="A136" s="196">
        <v>3600</v>
      </c>
      <c r="B136" s="196">
        <v>3650</v>
      </c>
      <c r="C136" s="194">
        <v>363</v>
      </c>
      <c r="D136" s="194">
        <v>363</v>
      </c>
      <c r="E136" s="194">
        <v>363</v>
      </c>
      <c r="F136" s="194">
        <v>363</v>
      </c>
    </row>
    <row r="137" spans="1:6" ht="15.75">
      <c r="A137" s="196">
        <v>3650</v>
      </c>
      <c r="B137" s="196">
        <v>3700</v>
      </c>
      <c r="C137" s="194">
        <v>368</v>
      </c>
      <c r="D137" s="194">
        <v>368</v>
      </c>
      <c r="E137" s="194">
        <v>368</v>
      </c>
      <c r="F137" s="194">
        <v>368</v>
      </c>
    </row>
    <row r="138" spans="1:6" ht="15.75">
      <c r="A138" s="196">
        <v>3700</v>
      </c>
      <c r="B138" s="196">
        <v>3750</v>
      </c>
      <c r="C138" s="194">
        <v>373</v>
      </c>
      <c r="D138" s="194">
        <v>373</v>
      </c>
      <c r="E138" s="194">
        <v>373</v>
      </c>
      <c r="F138" s="194">
        <v>373</v>
      </c>
    </row>
    <row r="139" spans="1:6" ht="15.75">
      <c r="A139" s="196">
        <v>3750</v>
      </c>
      <c r="B139" s="196">
        <v>3800</v>
      </c>
      <c r="C139" s="194">
        <v>378</v>
      </c>
      <c r="D139" s="194">
        <v>378</v>
      </c>
      <c r="E139" s="194">
        <v>378</v>
      </c>
      <c r="F139" s="194">
        <v>378</v>
      </c>
    </row>
    <row r="140" spans="1:6" ht="15.75">
      <c r="A140" s="196">
        <v>3800</v>
      </c>
      <c r="B140" s="196">
        <v>3850</v>
      </c>
      <c r="C140" s="194">
        <v>383</v>
      </c>
      <c r="D140" s="194">
        <v>383</v>
      </c>
      <c r="E140" s="194">
        <v>383</v>
      </c>
      <c r="F140" s="194">
        <v>383</v>
      </c>
    </row>
    <row r="141" spans="1:6" ht="15.75">
      <c r="A141" s="196">
        <v>3850</v>
      </c>
      <c r="B141" s="196">
        <v>3900</v>
      </c>
      <c r="C141" s="194">
        <v>388</v>
      </c>
      <c r="D141" s="194">
        <v>388</v>
      </c>
      <c r="E141" s="194">
        <v>388</v>
      </c>
      <c r="F141" s="194">
        <v>388</v>
      </c>
    </row>
    <row r="142" spans="1:6" ht="15.75">
      <c r="A142" s="196">
        <v>3900</v>
      </c>
      <c r="B142" s="196">
        <v>3950</v>
      </c>
      <c r="C142" s="194">
        <v>393</v>
      </c>
      <c r="D142" s="194">
        <v>393</v>
      </c>
      <c r="E142" s="194">
        <v>393</v>
      </c>
      <c r="F142" s="194">
        <v>393</v>
      </c>
    </row>
    <row r="143" spans="1:6" ht="15.75">
      <c r="A143" s="196">
        <v>3950</v>
      </c>
      <c r="B143" s="196">
        <v>4000</v>
      </c>
      <c r="C143" s="194">
        <v>398</v>
      </c>
      <c r="D143" s="194">
        <v>398</v>
      </c>
      <c r="E143" s="194">
        <v>398</v>
      </c>
      <c r="F143" s="194">
        <v>398</v>
      </c>
    </row>
    <row r="144" spans="1:6" ht="15.75">
      <c r="A144" s="196">
        <v>4000</v>
      </c>
      <c r="B144" s="196">
        <v>4050</v>
      </c>
      <c r="C144" s="194">
        <v>403</v>
      </c>
      <c r="D144" s="194">
        <v>403</v>
      </c>
      <c r="E144" s="194">
        <v>403</v>
      </c>
      <c r="F144" s="194">
        <v>403</v>
      </c>
    </row>
    <row r="145" spans="1:6" ht="15.75">
      <c r="A145" s="196">
        <v>4050</v>
      </c>
      <c r="B145" s="196">
        <v>4100</v>
      </c>
      <c r="C145" s="194">
        <v>408</v>
      </c>
      <c r="D145" s="194">
        <v>408</v>
      </c>
      <c r="E145" s="194">
        <v>408</v>
      </c>
      <c r="F145" s="194">
        <v>408</v>
      </c>
    </row>
    <row r="146" spans="1:6" ht="15.75">
      <c r="A146" s="196">
        <v>4100</v>
      </c>
      <c r="B146" s="196">
        <v>4150</v>
      </c>
      <c r="C146" s="194">
        <v>413</v>
      </c>
      <c r="D146" s="194">
        <v>413</v>
      </c>
      <c r="E146" s="194">
        <v>413</v>
      </c>
      <c r="F146" s="194">
        <v>413</v>
      </c>
    </row>
    <row r="147" spans="1:6" ht="15.75">
      <c r="A147" s="196">
        <v>4150</v>
      </c>
      <c r="B147" s="196">
        <v>4200</v>
      </c>
      <c r="C147" s="194">
        <v>418</v>
      </c>
      <c r="D147" s="194">
        <v>418</v>
      </c>
      <c r="E147" s="194">
        <v>418</v>
      </c>
      <c r="F147" s="194">
        <v>418</v>
      </c>
    </row>
    <row r="148" spans="1:6" ht="15.75">
      <c r="A148" s="196">
        <v>4200</v>
      </c>
      <c r="B148" s="196">
        <v>4250</v>
      </c>
      <c r="C148" s="194">
        <v>423</v>
      </c>
      <c r="D148" s="194">
        <v>423</v>
      </c>
      <c r="E148" s="194">
        <v>423</v>
      </c>
      <c r="F148" s="194">
        <v>423</v>
      </c>
    </row>
    <row r="149" spans="1:6" ht="15.75">
      <c r="A149" s="196">
        <v>4250</v>
      </c>
      <c r="B149" s="196">
        <v>4300</v>
      </c>
      <c r="C149" s="194">
        <v>428</v>
      </c>
      <c r="D149" s="194">
        <v>428</v>
      </c>
      <c r="E149" s="194">
        <v>428</v>
      </c>
      <c r="F149" s="194">
        <v>428</v>
      </c>
    </row>
    <row r="150" spans="1:6" ht="15.75">
      <c r="A150" s="196">
        <v>4300</v>
      </c>
      <c r="B150" s="196">
        <v>4350</v>
      </c>
      <c r="C150" s="194">
        <v>433</v>
      </c>
      <c r="D150" s="194">
        <v>433</v>
      </c>
      <c r="E150" s="194">
        <v>433</v>
      </c>
      <c r="F150" s="194">
        <v>433</v>
      </c>
    </row>
    <row r="151" spans="1:6" ht="15.75">
      <c r="A151" s="196">
        <v>4350</v>
      </c>
      <c r="B151" s="196">
        <v>4400</v>
      </c>
      <c r="C151" s="194">
        <v>438</v>
      </c>
      <c r="D151" s="194">
        <v>438</v>
      </c>
      <c r="E151" s="194">
        <v>438</v>
      </c>
      <c r="F151" s="194">
        <v>438</v>
      </c>
    </row>
    <row r="152" spans="1:6" ht="15.75">
      <c r="A152" s="196">
        <v>4400</v>
      </c>
      <c r="B152" s="196">
        <v>4450</v>
      </c>
      <c r="C152" s="194">
        <v>443</v>
      </c>
      <c r="D152" s="194">
        <v>443</v>
      </c>
      <c r="E152" s="194">
        <v>443</v>
      </c>
      <c r="F152" s="194">
        <v>443</v>
      </c>
    </row>
    <row r="153" spans="1:6" ht="15.75">
      <c r="A153" s="196">
        <v>4450</v>
      </c>
      <c r="B153" s="196">
        <v>4500</v>
      </c>
      <c r="C153" s="194">
        <v>448</v>
      </c>
      <c r="D153" s="194">
        <v>448</v>
      </c>
      <c r="E153" s="194">
        <v>448</v>
      </c>
      <c r="F153" s="194">
        <v>448</v>
      </c>
    </row>
    <row r="154" spans="1:6" ht="15.75">
      <c r="A154" s="196">
        <v>4500</v>
      </c>
      <c r="B154" s="196">
        <v>4550</v>
      </c>
      <c r="C154" s="194">
        <v>453</v>
      </c>
      <c r="D154" s="194">
        <v>453</v>
      </c>
      <c r="E154" s="194">
        <v>453</v>
      </c>
      <c r="F154" s="194">
        <v>453</v>
      </c>
    </row>
    <row r="155" spans="1:6" ht="15.75">
      <c r="A155" s="196">
        <v>4550</v>
      </c>
      <c r="B155" s="196">
        <v>4600</v>
      </c>
      <c r="C155" s="194">
        <v>458</v>
      </c>
      <c r="D155" s="194">
        <v>458</v>
      </c>
      <c r="E155" s="194">
        <v>458</v>
      </c>
      <c r="F155" s="194">
        <v>458</v>
      </c>
    </row>
    <row r="156" spans="1:6" ht="15.75">
      <c r="A156" s="196">
        <v>4600</v>
      </c>
      <c r="B156" s="196">
        <v>4650</v>
      </c>
      <c r="C156" s="194">
        <v>463</v>
      </c>
      <c r="D156" s="194">
        <v>463</v>
      </c>
      <c r="E156" s="194">
        <v>463</v>
      </c>
      <c r="F156" s="194">
        <v>463</v>
      </c>
    </row>
    <row r="157" spans="1:6" ht="15.75">
      <c r="A157" s="196">
        <v>4650</v>
      </c>
      <c r="B157" s="196">
        <v>4700</v>
      </c>
      <c r="C157" s="194">
        <v>468</v>
      </c>
      <c r="D157" s="194">
        <v>468</v>
      </c>
      <c r="E157" s="194">
        <v>468</v>
      </c>
      <c r="F157" s="194">
        <v>468</v>
      </c>
    </row>
    <row r="158" spans="1:6" ht="15.75">
      <c r="A158" s="196">
        <v>4700</v>
      </c>
      <c r="B158" s="196">
        <v>4750</v>
      </c>
      <c r="C158" s="194">
        <v>473</v>
      </c>
      <c r="D158" s="194">
        <v>473</v>
      </c>
      <c r="E158" s="194">
        <v>473</v>
      </c>
      <c r="F158" s="194">
        <v>473</v>
      </c>
    </row>
    <row r="159" spans="1:6" ht="15.75">
      <c r="A159" s="196">
        <v>4750</v>
      </c>
      <c r="B159" s="196">
        <v>4800</v>
      </c>
      <c r="C159" s="194">
        <v>478</v>
      </c>
      <c r="D159" s="194">
        <v>478</v>
      </c>
      <c r="E159" s="194">
        <v>478</v>
      </c>
      <c r="F159" s="194">
        <v>478</v>
      </c>
    </row>
    <row r="160" spans="1:6" ht="15.75">
      <c r="A160" s="196">
        <v>4800</v>
      </c>
      <c r="B160" s="196">
        <v>4850</v>
      </c>
      <c r="C160" s="194">
        <v>483</v>
      </c>
      <c r="D160" s="194">
        <v>483</v>
      </c>
      <c r="E160" s="194">
        <v>483</v>
      </c>
      <c r="F160" s="194">
        <v>483</v>
      </c>
    </row>
    <row r="161" spans="1:6" ht="15.75">
      <c r="A161" s="196">
        <v>4850</v>
      </c>
      <c r="B161" s="196">
        <v>4900</v>
      </c>
      <c r="C161" s="194">
        <v>488</v>
      </c>
      <c r="D161" s="194">
        <v>488</v>
      </c>
      <c r="E161" s="194">
        <v>488</v>
      </c>
      <c r="F161" s="194">
        <v>488</v>
      </c>
    </row>
    <row r="162" spans="1:6" ht="15.75">
      <c r="A162" s="196">
        <v>4900</v>
      </c>
      <c r="B162" s="196">
        <v>4950</v>
      </c>
      <c r="C162" s="194">
        <v>493</v>
      </c>
      <c r="D162" s="194">
        <v>493</v>
      </c>
      <c r="E162" s="194">
        <v>493</v>
      </c>
      <c r="F162" s="194">
        <v>493</v>
      </c>
    </row>
    <row r="163" spans="1:6" ht="15.75">
      <c r="A163" s="196">
        <v>4950</v>
      </c>
      <c r="B163" s="196">
        <v>5000</v>
      </c>
      <c r="C163" s="194">
        <v>498</v>
      </c>
      <c r="D163" s="194">
        <v>498</v>
      </c>
      <c r="E163" s="194">
        <v>498</v>
      </c>
      <c r="F163" s="194">
        <v>498</v>
      </c>
    </row>
    <row r="164" spans="1:6" ht="15.75">
      <c r="A164" s="196">
        <v>5000</v>
      </c>
      <c r="B164" s="196">
        <v>5050</v>
      </c>
      <c r="C164" s="194">
        <v>503</v>
      </c>
      <c r="D164" s="194">
        <v>503</v>
      </c>
      <c r="E164" s="194">
        <v>503</v>
      </c>
      <c r="F164" s="194">
        <v>503</v>
      </c>
    </row>
    <row r="165" spans="1:6" ht="15.75">
      <c r="A165" s="196">
        <v>5050</v>
      </c>
      <c r="B165" s="196">
        <v>5100</v>
      </c>
      <c r="C165" s="194">
        <v>508</v>
      </c>
      <c r="D165" s="194">
        <v>508</v>
      </c>
      <c r="E165" s="194">
        <v>508</v>
      </c>
      <c r="F165" s="194">
        <v>508</v>
      </c>
    </row>
    <row r="166" spans="1:6" ht="15.75">
      <c r="A166" s="196">
        <v>5100</v>
      </c>
      <c r="B166" s="196">
        <v>5150</v>
      </c>
      <c r="C166" s="194">
        <v>513</v>
      </c>
      <c r="D166" s="194">
        <v>513</v>
      </c>
      <c r="E166" s="194">
        <v>513</v>
      </c>
      <c r="F166" s="194">
        <v>513</v>
      </c>
    </row>
    <row r="167" spans="1:6" ht="15.75">
      <c r="A167" s="196">
        <v>5150</v>
      </c>
      <c r="B167" s="196">
        <v>5200</v>
      </c>
      <c r="C167" s="194">
        <v>518</v>
      </c>
      <c r="D167" s="194">
        <v>518</v>
      </c>
      <c r="E167" s="194">
        <v>518</v>
      </c>
      <c r="F167" s="194">
        <v>518</v>
      </c>
    </row>
    <row r="168" spans="1:6" ht="15.75">
      <c r="A168" s="196">
        <v>5200</v>
      </c>
      <c r="B168" s="196">
        <v>5250</v>
      </c>
      <c r="C168" s="194">
        <v>523</v>
      </c>
      <c r="D168" s="194">
        <v>523</v>
      </c>
      <c r="E168" s="194">
        <v>523</v>
      </c>
      <c r="F168" s="194">
        <v>523</v>
      </c>
    </row>
    <row r="169" spans="1:6" ht="15.75">
      <c r="A169" s="196">
        <v>5250</v>
      </c>
      <c r="B169" s="196">
        <v>5300</v>
      </c>
      <c r="C169" s="194">
        <v>528</v>
      </c>
      <c r="D169" s="194">
        <v>528</v>
      </c>
      <c r="E169" s="194">
        <v>528</v>
      </c>
      <c r="F169" s="194">
        <v>528</v>
      </c>
    </row>
    <row r="170" spans="1:6" ht="15.75">
      <c r="A170" s="196">
        <v>5300</v>
      </c>
      <c r="B170" s="196">
        <v>5350</v>
      </c>
      <c r="C170" s="194">
        <v>533</v>
      </c>
      <c r="D170" s="194">
        <v>533</v>
      </c>
      <c r="E170" s="194">
        <v>533</v>
      </c>
      <c r="F170" s="194">
        <v>533</v>
      </c>
    </row>
    <row r="171" spans="1:6" ht="15.75">
      <c r="A171" s="196">
        <v>5350</v>
      </c>
      <c r="B171" s="196">
        <v>5400</v>
      </c>
      <c r="C171" s="194">
        <v>538</v>
      </c>
      <c r="D171" s="194">
        <v>538</v>
      </c>
      <c r="E171" s="194">
        <v>538</v>
      </c>
      <c r="F171" s="194">
        <v>538</v>
      </c>
    </row>
    <row r="172" spans="1:6" ht="15.75">
      <c r="A172" s="196">
        <v>5400</v>
      </c>
      <c r="B172" s="196">
        <v>5450</v>
      </c>
      <c r="C172" s="194">
        <v>543</v>
      </c>
      <c r="D172" s="194">
        <v>543</v>
      </c>
      <c r="E172" s="194">
        <v>543</v>
      </c>
      <c r="F172" s="194">
        <v>543</v>
      </c>
    </row>
    <row r="173" spans="1:6" ht="15.75">
      <c r="A173" s="196">
        <v>5450</v>
      </c>
      <c r="B173" s="196">
        <v>5500</v>
      </c>
      <c r="C173" s="194">
        <v>548</v>
      </c>
      <c r="D173" s="194">
        <v>548</v>
      </c>
      <c r="E173" s="194">
        <v>548</v>
      </c>
      <c r="F173" s="194">
        <v>548</v>
      </c>
    </row>
    <row r="174" spans="1:6" ht="15.75">
      <c r="A174" s="196">
        <v>5500</v>
      </c>
      <c r="B174" s="196">
        <v>5550</v>
      </c>
      <c r="C174" s="194">
        <v>553</v>
      </c>
      <c r="D174" s="194">
        <v>553</v>
      </c>
      <c r="E174" s="194">
        <v>553</v>
      </c>
      <c r="F174" s="194">
        <v>553</v>
      </c>
    </row>
    <row r="175" spans="1:6" ht="15.75">
      <c r="A175" s="196">
        <v>5550</v>
      </c>
      <c r="B175" s="196">
        <v>5600</v>
      </c>
      <c r="C175" s="194">
        <v>558</v>
      </c>
      <c r="D175" s="194">
        <v>558</v>
      </c>
      <c r="E175" s="194">
        <v>558</v>
      </c>
      <c r="F175" s="194">
        <v>558</v>
      </c>
    </row>
    <row r="176" spans="1:6" ht="15.75">
      <c r="A176" s="196">
        <v>5600</v>
      </c>
      <c r="B176" s="196">
        <v>5650</v>
      </c>
      <c r="C176" s="194">
        <v>563</v>
      </c>
      <c r="D176" s="194">
        <v>563</v>
      </c>
      <c r="E176" s="194">
        <v>563</v>
      </c>
      <c r="F176" s="194">
        <v>563</v>
      </c>
    </row>
    <row r="177" spans="1:6" ht="15.75">
      <c r="A177" s="196">
        <v>5650</v>
      </c>
      <c r="B177" s="196">
        <v>5700</v>
      </c>
      <c r="C177" s="194">
        <v>568</v>
      </c>
      <c r="D177" s="194">
        <v>568</v>
      </c>
      <c r="E177" s="194">
        <v>568</v>
      </c>
      <c r="F177" s="194">
        <v>568</v>
      </c>
    </row>
    <row r="178" spans="1:6" ht="15.75">
      <c r="A178" s="196">
        <v>5700</v>
      </c>
      <c r="B178" s="196">
        <v>5750</v>
      </c>
      <c r="C178" s="194">
        <v>573</v>
      </c>
      <c r="D178" s="194">
        <v>573</v>
      </c>
      <c r="E178" s="194">
        <v>573</v>
      </c>
      <c r="F178" s="194">
        <v>573</v>
      </c>
    </row>
    <row r="179" spans="1:6" ht="15.75">
      <c r="A179" s="196">
        <v>5750</v>
      </c>
      <c r="B179" s="196">
        <v>5800</v>
      </c>
      <c r="C179" s="194">
        <v>578</v>
      </c>
      <c r="D179" s="194">
        <v>578</v>
      </c>
      <c r="E179" s="194">
        <v>578</v>
      </c>
      <c r="F179" s="194">
        <v>578</v>
      </c>
    </row>
    <row r="180" spans="1:6" ht="15.75">
      <c r="A180" s="196">
        <v>5800</v>
      </c>
      <c r="B180" s="196">
        <v>5850</v>
      </c>
      <c r="C180" s="194">
        <v>583</v>
      </c>
      <c r="D180" s="194">
        <v>583</v>
      </c>
      <c r="E180" s="194">
        <v>583</v>
      </c>
      <c r="F180" s="194">
        <v>583</v>
      </c>
    </row>
    <row r="181" spans="1:6" ht="15.75">
      <c r="A181" s="196">
        <v>5850</v>
      </c>
      <c r="B181" s="196">
        <v>5900</v>
      </c>
      <c r="C181" s="194">
        <v>588</v>
      </c>
      <c r="D181" s="194">
        <v>588</v>
      </c>
      <c r="E181" s="194">
        <v>588</v>
      </c>
      <c r="F181" s="194">
        <v>588</v>
      </c>
    </row>
    <row r="182" spans="1:6" ht="15.75">
      <c r="A182" s="196">
        <v>5900</v>
      </c>
      <c r="B182" s="196">
        <v>5950</v>
      </c>
      <c r="C182" s="194">
        <v>593</v>
      </c>
      <c r="D182" s="194">
        <v>593</v>
      </c>
      <c r="E182" s="194">
        <v>593</v>
      </c>
      <c r="F182" s="194">
        <v>593</v>
      </c>
    </row>
    <row r="183" spans="1:6" ht="15.75">
      <c r="A183" s="196">
        <v>5950</v>
      </c>
      <c r="B183" s="196">
        <v>6000</v>
      </c>
      <c r="C183" s="194">
        <v>598</v>
      </c>
      <c r="D183" s="194">
        <v>598</v>
      </c>
      <c r="E183" s="194">
        <v>598</v>
      </c>
      <c r="F183" s="194">
        <v>598</v>
      </c>
    </row>
    <row r="184" spans="1:6" ht="15.75">
      <c r="A184" s="196">
        <v>6000</v>
      </c>
      <c r="B184" s="196">
        <v>6050</v>
      </c>
      <c r="C184" s="194">
        <v>603</v>
      </c>
      <c r="D184" s="194">
        <v>603</v>
      </c>
      <c r="E184" s="194">
        <v>603</v>
      </c>
      <c r="F184" s="194">
        <v>603</v>
      </c>
    </row>
    <row r="185" spans="1:6" ht="15.75">
      <c r="A185" s="196">
        <v>6050</v>
      </c>
      <c r="B185" s="196">
        <v>6100</v>
      </c>
      <c r="C185" s="194">
        <v>608</v>
      </c>
      <c r="D185" s="194">
        <v>608</v>
      </c>
      <c r="E185" s="194">
        <v>608</v>
      </c>
      <c r="F185" s="194">
        <v>608</v>
      </c>
    </row>
    <row r="186" spans="1:6" ht="15.75">
      <c r="A186" s="196">
        <v>6100</v>
      </c>
      <c r="B186" s="196">
        <v>6150</v>
      </c>
      <c r="C186" s="194">
        <v>613</v>
      </c>
      <c r="D186" s="194">
        <v>613</v>
      </c>
      <c r="E186" s="194">
        <v>613</v>
      </c>
      <c r="F186" s="194">
        <v>613</v>
      </c>
    </row>
    <row r="187" spans="1:6" ht="15.75">
      <c r="A187" s="196">
        <v>6150</v>
      </c>
      <c r="B187" s="196">
        <v>6200</v>
      </c>
      <c r="C187" s="194">
        <v>618</v>
      </c>
      <c r="D187" s="194">
        <v>618</v>
      </c>
      <c r="E187" s="194">
        <v>618</v>
      </c>
      <c r="F187" s="194">
        <v>618</v>
      </c>
    </row>
    <row r="188" spans="1:6" ht="15.75">
      <c r="A188" s="196">
        <v>6200</v>
      </c>
      <c r="B188" s="196">
        <v>6250</v>
      </c>
      <c r="C188" s="194">
        <v>623</v>
      </c>
      <c r="D188" s="194">
        <v>623</v>
      </c>
      <c r="E188" s="194">
        <v>623</v>
      </c>
      <c r="F188" s="194">
        <v>623</v>
      </c>
    </row>
    <row r="189" spans="1:6" ht="15.75">
      <c r="A189" s="196">
        <v>6250</v>
      </c>
      <c r="B189" s="196">
        <v>6300</v>
      </c>
      <c r="C189" s="194">
        <v>628</v>
      </c>
      <c r="D189" s="194">
        <v>628</v>
      </c>
      <c r="E189" s="194">
        <v>628</v>
      </c>
      <c r="F189" s="194">
        <v>628</v>
      </c>
    </row>
    <row r="190" spans="1:6" ht="15.75">
      <c r="A190" s="196">
        <v>6300</v>
      </c>
      <c r="B190" s="196">
        <v>6350</v>
      </c>
      <c r="C190" s="194">
        <v>633</v>
      </c>
      <c r="D190" s="194">
        <v>633</v>
      </c>
      <c r="E190" s="194">
        <v>633</v>
      </c>
      <c r="F190" s="194">
        <v>633</v>
      </c>
    </row>
    <row r="191" spans="1:6" ht="15.75">
      <c r="A191" s="196">
        <v>6350</v>
      </c>
      <c r="B191" s="196">
        <v>6400</v>
      </c>
      <c r="C191" s="194">
        <v>638</v>
      </c>
      <c r="D191" s="194">
        <v>638</v>
      </c>
      <c r="E191" s="194">
        <v>638</v>
      </c>
      <c r="F191" s="194">
        <v>638</v>
      </c>
    </row>
    <row r="192" spans="1:6" ht="15.75">
      <c r="A192" s="196">
        <v>6400</v>
      </c>
      <c r="B192" s="196">
        <v>6450</v>
      </c>
      <c r="C192" s="194">
        <v>643</v>
      </c>
      <c r="D192" s="194">
        <v>643</v>
      </c>
      <c r="E192" s="194">
        <v>643</v>
      </c>
      <c r="F192" s="194">
        <v>643</v>
      </c>
    </row>
    <row r="193" spans="1:6" ht="15.75">
      <c r="A193" s="196">
        <v>6450</v>
      </c>
      <c r="B193" s="196">
        <v>6500</v>
      </c>
      <c r="C193" s="194">
        <v>648</v>
      </c>
      <c r="D193" s="194">
        <v>648</v>
      </c>
      <c r="E193" s="194">
        <v>648</v>
      </c>
      <c r="F193" s="194">
        <v>648</v>
      </c>
    </row>
    <row r="194" spans="1:6" ht="15.75">
      <c r="A194" s="196">
        <v>6500</v>
      </c>
      <c r="B194" s="196">
        <v>6550</v>
      </c>
      <c r="C194" s="194">
        <v>653</v>
      </c>
      <c r="D194" s="194">
        <v>653</v>
      </c>
      <c r="E194" s="194">
        <v>653</v>
      </c>
      <c r="F194" s="194">
        <v>653</v>
      </c>
    </row>
    <row r="195" spans="1:6" ht="15.75">
      <c r="A195" s="196">
        <v>6550</v>
      </c>
      <c r="B195" s="196">
        <v>6600</v>
      </c>
      <c r="C195" s="194">
        <v>658</v>
      </c>
      <c r="D195" s="194">
        <v>658</v>
      </c>
      <c r="E195" s="194">
        <v>658</v>
      </c>
      <c r="F195" s="194">
        <v>658</v>
      </c>
    </row>
    <row r="196" spans="1:6" ht="15.75">
      <c r="A196" s="196">
        <v>6600</v>
      </c>
      <c r="B196" s="196">
        <v>6650</v>
      </c>
      <c r="C196" s="194">
        <v>663</v>
      </c>
      <c r="D196" s="194">
        <v>663</v>
      </c>
      <c r="E196" s="194">
        <v>663</v>
      </c>
      <c r="F196" s="194">
        <v>663</v>
      </c>
    </row>
    <row r="197" spans="1:6" ht="15.75">
      <c r="A197" s="196">
        <v>6650</v>
      </c>
      <c r="B197" s="196">
        <v>6700</v>
      </c>
      <c r="C197" s="194">
        <v>668</v>
      </c>
      <c r="D197" s="194">
        <v>668</v>
      </c>
      <c r="E197" s="194">
        <v>668</v>
      </c>
      <c r="F197" s="194">
        <v>668</v>
      </c>
    </row>
    <row r="198" spans="1:6" ht="15.75">
      <c r="A198" s="196">
        <v>6700</v>
      </c>
      <c r="B198" s="196">
        <v>6750</v>
      </c>
      <c r="C198" s="194">
        <v>673</v>
      </c>
      <c r="D198" s="194">
        <v>673</v>
      </c>
      <c r="E198" s="194">
        <v>673</v>
      </c>
      <c r="F198" s="194">
        <v>673</v>
      </c>
    </row>
    <row r="199" spans="1:6" ht="15.75">
      <c r="A199" s="196">
        <v>6750</v>
      </c>
      <c r="B199" s="196">
        <v>6800</v>
      </c>
      <c r="C199" s="194">
        <v>678</v>
      </c>
      <c r="D199" s="194">
        <v>678</v>
      </c>
      <c r="E199" s="194">
        <v>678</v>
      </c>
      <c r="F199" s="194">
        <v>678</v>
      </c>
    </row>
    <row r="200" spans="1:6" ht="15.75">
      <c r="A200" s="196">
        <v>6800</v>
      </c>
      <c r="B200" s="196">
        <v>6850</v>
      </c>
      <c r="C200" s="194">
        <v>683</v>
      </c>
      <c r="D200" s="194">
        <v>683</v>
      </c>
      <c r="E200" s="194">
        <v>683</v>
      </c>
      <c r="F200" s="194">
        <v>683</v>
      </c>
    </row>
    <row r="201" spans="1:6" ht="15.75">
      <c r="A201" s="196">
        <v>6850</v>
      </c>
      <c r="B201" s="196">
        <v>6900</v>
      </c>
      <c r="C201" s="194">
        <v>688</v>
      </c>
      <c r="D201" s="194">
        <v>688</v>
      </c>
      <c r="E201" s="194">
        <v>688</v>
      </c>
      <c r="F201" s="194">
        <v>688</v>
      </c>
    </row>
    <row r="202" spans="1:6" ht="15.75">
      <c r="A202" s="196">
        <v>6900</v>
      </c>
      <c r="B202" s="196">
        <v>6950</v>
      </c>
      <c r="C202" s="194">
        <v>693</v>
      </c>
      <c r="D202" s="194">
        <v>693</v>
      </c>
      <c r="E202" s="194">
        <v>693</v>
      </c>
      <c r="F202" s="194">
        <v>693</v>
      </c>
    </row>
    <row r="203" spans="1:6" ht="15.75">
      <c r="A203" s="196">
        <v>6950</v>
      </c>
      <c r="B203" s="196">
        <v>7000</v>
      </c>
      <c r="C203" s="194">
        <v>698</v>
      </c>
      <c r="D203" s="194">
        <v>698</v>
      </c>
      <c r="E203" s="194">
        <v>698</v>
      </c>
      <c r="F203" s="194">
        <v>698</v>
      </c>
    </row>
    <row r="204" spans="1:6" ht="15.75">
      <c r="A204" s="196">
        <v>7000</v>
      </c>
      <c r="B204" s="196">
        <v>7050</v>
      </c>
      <c r="C204" s="194">
        <v>703</v>
      </c>
      <c r="D204" s="194">
        <v>703</v>
      </c>
      <c r="E204" s="194">
        <v>703</v>
      </c>
      <c r="F204" s="194">
        <v>703</v>
      </c>
    </row>
    <row r="205" spans="1:6" ht="15.75">
      <c r="A205" s="196">
        <v>7050</v>
      </c>
      <c r="B205" s="196">
        <v>7100</v>
      </c>
      <c r="C205" s="194">
        <v>708</v>
      </c>
      <c r="D205" s="194">
        <v>708</v>
      </c>
      <c r="E205" s="194">
        <v>708</v>
      </c>
      <c r="F205" s="194">
        <v>708</v>
      </c>
    </row>
    <row r="206" spans="1:6" ht="15.75">
      <c r="A206" s="196">
        <v>7100</v>
      </c>
      <c r="B206" s="196">
        <v>7150</v>
      </c>
      <c r="C206" s="194">
        <v>713</v>
      </c>
      <c r="D206" s="194">
        <v>713</v>
      </c>
      <c r="E206" s="194">
        <v>713</v>
      </c>
      <c r="F206" s="194">
        <v>713</v>
      </c>
    </row>
    <row r="207" spans="1:6" ht="15.75">
      <c r="A207" s="196">
        <v>7150</v>
      </c>
      <c r="B207" s="196">
        <v>7200</v>
      </c>
      <c r="C207" s="194">
        <v>718</v>
      </c>
      <c r="D207" s="194">
        <v>718</v>
      </c>
      <c r="E207" s="194">
        <v>718</v>
      </c>
      <c r="F207" s="194">
        <v>718</v>
      </c>
    </row>
    <row r="208" spans="1:6" ht="15.75">
      <c r="A208" s="196">
        <v>7200</v>
      </c>
      <c r="B208" s="196">
        <v>7250</v>
      </c>
      <c r="C208" s="194">
        <v>723</v>
      </c>
      <c r="D208" s="194">
        <v>723</v>
      </c>
      <c r="E208" s="194">
        <v>723</v>
      </c>
      <c r="F208" s="194">
        <v>723</v>
      </c>
    </row>
    <row r="209" spans="1:6" ht="15.75">
      <c r="A209" s="196">
        <v>7250</v>
      </c>
      <c r="B209" s="196">
        <v>7300</v>
      </c>
      <c r="C209" s="194">
        <v>728</v>
      </c>
      <c r="D209" s="194">
        <v>728</v>
      </c>
      <c r="E209" s="194">
        <v>728</v>
      </c>
      <c r="F209" s="194">
        <v>728</v>
      </c>
    </row>
    <row r="210" spans="1:6" ht="15.75">
      <c r="A210" s="196">
        <v>7300</v>
      </c>
      <c r="B210" s="196">
        <v>7350</v>
      </c>
      <c r="C210" s="194">
        <v>733</v>
      </c>
      <c r="D210" s="194">
        <v>733</v>
      </c>
      <c r="E210" s="194">
        <v>733</v>
      </c>
      <c r="F210" s="194">
        <v>733</v>
      </c>
    </row>
    <row r="211" spans="1:6" ht="15.75">
      <c r="A211" s="196">
        <v>7350</v>
      </c>
      <c r="B211" s="196">
        <v>7400</v>
      </c>
      <c r="C211" s="194">
        <v>738</v>
      </c>
      <c r="D211" s="194">
        <v>738</v>
      </c>
      <c r="E211" s="194">
        <v>738</v>
      </c>
      <c r="F211" s="194">
        <v>738</v>
      </c>
    </row>
    <row r="212" spans="1:6" ht="15.75">
      <c r="A212" s="196">
        <v>7400</v>
      </c>
      <c r="B212" s="196">
        <v>7450</v>
      </c>
      <c r="C212" s="194">
        <v>743</v>
      </c>
      <c r="D212" s="194">
        <v>743</v>
      </c>
      <c r="E212" s="194">
        <v>743</v>
      </c>
      <c r="F212" s="194">
        <v>743</v>
      </c>
    </row>
    <row r="213" spans="1:6" ht="15.75">
      <c r="A213" s="196">
        <v>7450</v>
      </c>
      <c r="B213" s="196">
        <v>7500</v>
      </c>
      <c r="C213" s="194">
        <v>748</v>
      </c>
      <c r="D213" s="194">
        <v>748</v>
      </c>
      <c r="E213" s="194">
        <v>748</v>
      </c>
      <c r="F213" s="194">
        <v>748</v>
      </c>
    </row>
    <row r="214" spans="1:6" ht="15.75">
      <c r="A214" s="196">
        <v>7500</v>
      </c>
      <c r="B214" s="196">
        <v>7550</v>
      </c>
      <c r="C214" s="194">
        <v>753</v>
      </c>
      <c r="D214" s="194">
        <v>753</v>
      </c>
      <c r="E214" s="194">
        <v>753</v>
      </c>
      <c r="F214" s="194">
        <v>753</v>
      </c>
    </row>
    <row r="215" spans="1:6" ht="15.75">
      <c r="A215" s="196">
        <v>7550</v>
      </c>
      <c r="B215" s="196">
        <v>7600</v>
      </c>
      <c r="C215" s="194">
        <v>758</v>
      </c>
      <c r="D215" s="194">
        <v>758</v>
      </c>
      <c r="E215" s="194">
        <v>758</v>
      </c>
      <c r="F215" s="194">
        <v>758</v>
      </c>
    </row>
    <row r="216" spans="1:6" ht="15.75">
      <c r="A216" s="196">
        <v>7600</v>
      </c>
      <c r="B216" s="196">
        <v>7650</v>
      </c>
      <c r="C216" s="194">
        <v>763</v>
      </c>
      <c r="D216" s="194">
        <v>763</v>
      </c>
      <c r="E216" s="194">
        <v>763</v>
      </c>
      <c r="F216" s="194">
        <v>763</v>
      </c>
    </row>
    <row r="217" spans="1:6" ht="15.75">
      <c r="A217" s="196">
        <v>7650</v>
      </c>
      <c r="B217" s="196">
        <v>7700</v>
      </c>
      <c r="C217" s="194">
        <v>768</v>
      </c>
      <c r="D217" s="194">
        <v>768</v>
      </c>
      <c r="E217" s="194">
        <v>768</v>
      </c>
      <c r="F217" s="194">
        <v>768</v>
      </c>
    </row>
    <row r="218" spans="1:6" ht="15.75">
      <c r="A218" s="196">
        <v>7700</v>
      </c>
      <c r="B218" s="196">
        <v>7750</v>
      </c>
      <c r="C218" s="194">
        <v>773</v>
      </c>
      <c r="D218" s="194">
        <v>773</v>
      </c>
      <c r="E218" s="194">
        <v>773</v>
      </c>
      <c r="F218" s="194">
        <v>773</v>
      </c>
    </row>
    <row r="219" spans="1:6" ht="15.75">
      <c r="A219" s="196">
        <v>7750</v>
      </c>
      <c r="B219" s="196">
        <v>7800</v>
      </c>
      <c r="C219" s="194">
        <v>778</v>
      </c>
      <c r="D219" s="194">
        <v>778</v>
      </c>
      <c r="E219" s="194">
        <v>778</v>
      </c>
      <c r="F219" s="194">
        <v>778</v>
      </c>
    </row>
    <row r="220" spans="1:6" ht="15.75">
      <c r="A220" s="196">
        <v>7800</v>
      </c>
      <c r="B220" s="196">
        <v>7850</v>
      </c>
      <c r="C220" s="194">
        <v>783</v>
      </c>
      <c r="D220" s="194">
        <v>783</v>
      </c>
      <c r="E220" s="194">
        <v>783</v>
      </c>
      <c r="F220" s="194">
        <v>783</v>
      </c>
    </row>
    <row r="221" spans="1:6" ht="15.75">
      <c r="A221" s="196">
        <v>7850</v>
      </c>
      <c r="B221" s="196">
        <v>7900</v>
      </c>
      <c r="C221" s="194">
        <v>788</v>
      </c>
      <c r="D221" s="194">
        <v>788</v>
      </c>
      <c r="E221" s="194">
        <v>788</v>
      </c>
      <c r="F221" s="194">
        <v>788</v>
      </c>
    </row>
    <row r="222" spans="1:6" ht="15.75">
      <c r="A222" s="196">
        <v>7900</v>
      </c>
      <c r="B222" s="196">
        <v>7950</v>
      </c>
      <c r="C222" s="194">
        <v>793</v>
      </c>
      <c r="D222" s="194">
        <v>793</v>
      </c>
      <c r="E222" s="194">
        <v>793</v>
      </c>
      <c r="F222" s="194">
        <v>793</v>
      </c>
    </row>
    <row r="223" spans="1:6" ht="15.75">
      <c r="A223" s="196">
        <v>7950</v>
      </c>
      <c r="B223" s="196">
        <v>8000</v>
      </c>
      <c r="C223" s="194">
        <v>798</v>
      </c>
      <c r="D223" s="194">
        <v>798</v>
      </c>
      <c r="E223" s="194">
        <v>798</v>
      </c>
      <c r="F223" s="194">
        <v>798</v>
      </c>
    </row>
    <row r="224" spans="1:6" ht="15.75">
      <c r="A224" s="196">
        <v>8000</v>
      </c>
      <c r="B224" s="196">
        <v>8050</v>
      </c>
      <c r="C224" s="194">
        <v>803</v>
      </c>
      <c r="D224" s="194">
        <v>803</v>
      </c>
      <c r="E224" s="194">
        <v>803</v>
      </c>
      <c r="F224" s="194">
        <v>803</v>
      </c>
    </row>
    <row r="225" spans="1:6" ht="15.75">
      <c r="A225" s="196">
        <v>8050</v>
      </c>
      <c r="B225" s="196">
        <v>8100</v>
      </c>
      <c r="C225" s="194">
        <v>808</v>
      </c>
      <c r="D225" s="194">
        <v>808</v>
      </c>
      <c r="E225" s="194">
        <v>808</v>
      </c>
      <c r="F225" s="194">
        <v>808</v>
      </c>
    </row>
    <row r="226" spans="1:6" ht="15.75">
      <c r="A226" s="196">
        <v>8100</v>
      </c>
      <c r="B226" s="196">
        <v>8150</v>
      </c>
      <c r="C226" s="194">
        <v>813</v>
      </c>
      <c r="D226" s="194">
        <v>813</v>
      </c>
      <c r="E226" s="194">
        <v>813</v>
      </c>
      <c r="F226" s="194">
        <v>813</v>
      </c>
    </row>
    <row r="227" spans="1:6" ht="15.75">
      <c r="A227" s="196">
        <v>8150</v>
      </c>
      <c r="B227" s="196">
        <v>8200</v>
      </c>
      <c r="C227" s="194">
        <v>818</v>
      </c>
      <c r="D227" s="194">
        <v>818</v>
      </c>
      <c r="E227" s="194">
        <v>818</v>
      </c>
      <c r="F227" s="194">
        <v>818</v>
      </c>
    </row>
    <row r="228" spans="1:6" ht="15.75">
      <c r="A228" s="196">
        <v>8200</v>
      </c>
      <c r="B228" s="196">
        <v>8250</v>
      </c>
      <c r="C228" s="194">
        <v>823</v>
      </c>
      <c r="D228" s="194">
        <v>823</v>
      </c>
      <c r="E228" s="194">
        <v>823</v>
      </c>
      <c r="F228" s="194">
        <v>823</v>
      </c>
    </row>
    <row r="229" spans="1:6" ht="15.75">
      <c r="A229" s="196">
        <v>8250</v>
      </c>
      <c r="B229" s="196">
        <v>8300</v>
      </c>
      <c r="C229" s="194">
        <v>828</v>
      </c>
      <c r="D229" s="194">
        <v>828</v>
      </c>
      <c r="E229" s="194">
        <v>828</v>
      </c>
      <c r="F229" s="194">
        <v>828</v>
      </c>
    </row>
    <row r="230" spans="1:6" ht="15.75">
      <c r="A230" s="196">
        <v>8300</v>
      </c>
      <c r="B230" s="196">
        <v>8350</v>
      </c>
      <c r="C230" s="194">
        <v>833</v>
      </c>
      <c r="D230" s="194">
        <v>833</v>
      </c>
      <c r="E230" s="194">
        <v>833</v>
      </c>
      <c r="F230" s="194">
        <v>833</v>
      </c>
    </row>
    <row r="231" spans="1:6" ht="15.75">
      <c r="A231" s="196">
        <v>8350</v>
      </c>
      <c r="B231" s="196">
        <v>8400</v>
      </c>
      <c r="C231" s="194">
        <v>838</v>
      </c>
      <c r="D231" s="194">
        <v>838</v>
      </c>
      <c r="E231" s="194">
        <v>838</v>
      </c>
      <c r="F231" s="194">
        <v>838</v>
      </c>
    </row>
    <row r="232" spans="1:6" ht="15.75">
      <c r="A232" s="196">
        <v>8400</v>
      </c>
      <c r="B232" s="196">
        <v>8450</v>
      </c>
      <c r="C232" s="194">
        <v>843</v>
      </c>
      <c r="D232" s="194">
        <v>843</v>
      </c>
      <c r="E232" s="194">
        <v>843</v>
      </c>
      <c r="F232" s="194">
        <v>843</v>
      </c>
    </row>
    <row r="233" spans="1:6" ht="15.75">
      <c r="A233" s="196">
        <v>8450</v>
      </c>
      <c r="B233" s="196">
        <v>8500</v>
      </c>
      <c r="C233" s="194">
        <v>848</v>
      </c>
      <c r="D233" s="194">
        <v>848</v>
      </c>
      <c r="E233" s="194">
        <v>848</v>
      </c>
      <c r="F233" s="194">
        <v>848</v>
      </c>
    </row>
    <row r="234" spans="1:6" ht="15.75">
      <c r="A234" s="196">
        <v>8500</v>
      </c>
      <c r="B234" s="196">
        <v>8550</v>
      </c>
      <c r="C234" s="194">
        <v>853</v>
      </c>
      <c r="D234" s="194">
        <v>853</v>
      </c>
      <c r="E234" s="194">
        <v>853</v>
      </c>
      <c r="F234" s="194">
        <v>853</v>
      </c>
    </row>
    <row r="235" spans="1:6" ht="15.75">
      <c r="A235" s="196">
        <v>8550</v>
      </c>
      <c r="B235" s="196">
        <v>8600</v>
      </c>
      <c r="C235" s="194">
        <v>858</v>
      </c>
      <c r="D235" s="194">
        <v>858</v>
      </c>
      <c r="E235" s="194">
        <v>858</v>
      </c>
      <c r="F235" s="194">
        <v>858</v>
      </c>
    </row>
    <row r="236" spans="1:6" ht="15.75">
      <c r="A236" s="196">
        <v>8600</v>
      </c>
      <c r="B236" s="196">
        <v>8650</v>
      </c>
      <c r="C236" s="194">
        <v>863</v>
      </c>
      <c r="D236" s="194">
        <v>863</v>
      </c>
      <c r="E236" s="194">
        <v>863</v>
      </c>
      <c r="F236" s="194">
        <v>863</v>
      </c>
    </row>
    <row r="237" spans="1:6" ht="15.75">
      <c r="A237" s="196">
        <v>8650</v>
      </c>
      <c r="B237" s="196">
        <v>8700</v>
      </c>
      <c r="C237" s="194">
        <v>868</v>
      </c>
      <c r="D237" s="194">
        <v>868</v>
      </c>
      <c r="E237" s="194">
        <v>868</v>
      </c>
      <c r="F237" s="194">
        <v>868</v>
      </c>
    </row>
    <row r="238" spans="1:6" ht="15.75">
      <c r="A238" s="196">
        <v>8700</v>
      </c>
      <c r="B238" s="196">
        <v>8750</v>
      </c>
      <c r="C238" s="194">
        <v>873</v>
      </c>
      <c r="D238" s="194">
        <v>873</v>
      </c>
      <c r="E238" s="194">
        <v>873</v>
      </c>
      <c r="F238" s="194">
        <v>873</v>
      </c>
    </row>
    <row r="239" spans="1:6" ht="15.75">
      <c r="A239" s="196">
        <v>8750</v>
      </c>
      <c r="B239" s="196">
        <v>8800</v>
      </c>
      <c r="C239" s="194">
        <v>878</v>
      </c>
      <c r="D239" s="194">
        <v>878</v>
      </c>
      <c r="E239" s="194">
        <v>878</v>
      </c>
      <c r="F239" s="194">
        <v>878</v>
      </c>
    </row>
    <row r="240" spans="1:6" ht="15.75">
      <c r="A240" s="196">
        <v>8800</v>
      </c>
      <c r="B240" s="196">
        <v>8850</v>
      </c>
      <c r="C240" s="194">
        <v>883</v>
      </c>
      <c r="D240" s="194">
        <v>883</v>
      </c>
      <c r="E240" s="194">
        <v>883</v>
      </c>
      <c r="F240" s="194">
        <v>883</v>
      </c>
    </row>
    <row r="241" spans="1:6" ht="15.75">
      <c r="A241" s="196">
        <v>8850</v>
      </c>
      <c r="B241" s="196">
        <v>8900</v>
      </c>
      <c r="C241" s="194">
        <v>888</v>
      </c>
      <c r="D241" s="194">
        <v>888</v>
      </c>
      <c r="E241" s="194">
        <v>888</v>
      </c>
      <c r="F241" s="194">
        <v>888</v>
      </c>
    </row>
    <row r="242" spans="1:6" ht="15.75">
      <c r="A242" s="196">
        <v>8900</v>
      </c>
      <c r="B242" s="196">
        <v>8950</v>
      </c>
      <c r="C242" s="194">
        <v>893</v>
      </c>
      <c r="D242" s="194">
        <v>893</v>
      </c>
      <c r="E242" s="194">
        <v>893</v>
      </c>
      <c r="F242" s="194">
        <v>893</v>
      </c>
    </row>
    <row r="243" spans="1:6" ht="15.75">
      <c r="A243" s="196">
        <v>8950</v>
      </c>
      <c r="B243" s="196">
        <v>9000</v>
      </c>
      <c r="C243" s="194">
        <v>898</v>
      </c>
      <c r="D243" s="194">
        <v>898</v>
      </c>
      <c r="E243" s="194">
        <v>898</v>
      </c>
      <c r="F243" s="194">
        <v>898</v>
      </c>
    </row>
    <row r="244" spans="1:6" ht="15.75">
      <c r="A244" s="196">
        <v>9000</v>
      </c>
      <c r="B244" s="196">
        <v>9050</v>
      </c>
      <c r="C244" s="194">
        <v>903</v>
      </c>
      <c r="D244" s="194">
        <v>903</v>
      </c>
      <c r="E244" s="194">
        <v>903</v>
      </c>
      <c r="F244" s="194">
        <v>903</v>
      </c>
    </row>
    <row r="245" spans="1:6" ht="15.75">
      <c r="A245" s="196">
        <v>9050</v>
      </c>
      <c r="B245" s="196">
        <v>9100</v>
      </c>
      <c r="C245" s="194">
        <v>908</v>
      </c>
      <c r="D245" s="194">
        <v>908</v>
      </c>
      <c r="E245" s="194">
        <v>908</v>
      </c>
      <c r="F245" s="194">
        <v>908</v>
      </c>
    </row>
    <row r="246" spans="1:6" ht="15.75">
      <c r="A246" s="196">
        <v>9100</v>
      </c>
      <c r="B246" s="196">
        <v>9150</v>
      </c>
      <c r="C246" s="194">
        <v>915</v>
      </c>
      <c r="D246" s="194">
        <v>913</v>
      </c>
      <c r="E246" s="194">
        <v>915</v>
      </c>
      <c r="F246" s="194">
        <v>913</v>
      </c>
    </row>
    <row r="247" spans="1:6" ht="15.75">
      <c r="A247" s="196">
        <v>9150</v>
      </c>
      <c r="B247" s="196">
        <v>9200</v>
      </c>
      <c r="C247" s="194">
        <v>923</v>
      </c>
      <c r="D247" s="194">
        <v>918</v>
      </c>
      <c r="E247" s="194">
        <v>923</v>
      </c>
      <c r="F247" s="194">
        <v>918</v>
      </c>
    </row>
    <row r="248" spans="1:6" ht="15.75">
      <c r="A248" s="196">
        <v>9200</v>
      </c>
      <c r="B248" s="196">
        <v>9250</v>
      </c>
      <c r="C248" s="194">
        <v>930</v>
      </c>
      <c r="D248" s="194">
        <v>923</v>
      </c>
      <c r="E248" s="194">
        <v>930</v>
      </c>
      <c r="F248" s="194">
        <v>923</v>
      </c>
    </row>
    <row r="249" spans="1:6" ht="15.75">
      <c r="A249" s="196">
        <v>9250</v>
      </c>
      <c r="B249" s="196">
        <v>9300</v>
      </c>
      <c r="C249" s="194">
        <v>938</v>
      </c>
      <c r="D249" s="194">
        <v>928</v>
      </c>
      <c r="E249" s="194">
        <v>938</v>
      </c>
      <c r="F249" s="194">
        <v>928</v>
      </c>
    </row>
    <row r="250" spans="1:6" ht="15.75">
      <c r="A250" s="196">
        <v>9300</v>
      </c>
      <c r="B250" s="196">
        <v>9350</v>
      </c>
      <c r="C250" s="194">
        <v>945</v>
      </c>
      <c r="D250" s="194">
        <v>933</v>
      </c>
      <c r="E250" s="194">
        <v>945</v>
      </c>
      <c r="F250" s="194">
        <v>933</v>
      </c>
    </row>
    <row r="251" spans="1:6" ht="15.75">
      <c r="A251" s="196">
        <v>9350</v>
      </c>
      <c r="B251" s="196">
        <v>9400</v>
      </c>
      <c r="C251" s="194">
        <v>953</v>
      </c>
      <c r="D251" s="194">
        <v>938</v>
      </c>
      <c r="E251" s="194">
        <v>953</v>
      </c>
      <c r="F251" s="194">
        <v>938</v>
      </c>
    </row>
    <row r="252" spans="1:6" ht="15.75">
      <c r="A252" s="196">
        <v>9400</v>
      </c>
      <c r="B252" s="196">
        <v>9450</v>
      </c>
      <c r="C252" s="194">
        <v>960</v>
      </c>
      <c r="D252" s="194">
        <v>943</v>
      </c>
      <c r="E252" s="194">
        <v>960</v>
      </c>
      <c r="F252" s="194">
        <v>943</v>
      </c>
    </row>
    <row r="253" spans="1:6" ht="15.75">
      <c r="A253" s="196">
        <v>9450</v>
      </c>
      <c r="B253" s="196">
        <v>9500</v>
      </c>
      <c r="C253" s="194">
        <v>968</v>
      </c>
      <c r="D253" s="194">
        <v>948</v>
      </c>
      <c r="E253" s="194">
        <v>968</v>
      </c>
      <c r="F253" s="194">
        <v>948</v>
      </c>
    </row>
    <row r="254" spans="1:6" ht="15.75">
      <c r="A254" s="196">
        <v>9500</v>
      </c>
      <c r="B254" s="196">
        <v>9550</v>
      </c>
      <c r="C254" s="194">
        <v>975</v>
      </c>
      <c r="D254" s="194">
        <v>953</v>
      </c>
      <c r="E254" s="194">
        <v>975</v>
      </c>
      <c r="F254" s="194">
        <v>953</v>
      </c>
    </row>
    <row r="255" spans="1:6" ht="15.75">
      <c r="A255" s="196">
        <v>9550</v>
      </c>
      <c r="B255" s="196">
        <v>9600</v>
      </c>
      <c r="C255" s="194">
        <v>983</v>
      </c>
      <c r="D255" s="194">
        <v>958</v>
      </c>
      <c r="E255" s="194">
        <v>983</v>
      </c>
      <c r="F255" s="194">
        <v>958</v>
      </c>
    </row>
    <row r="256" spans="1:6" ht="15.75">
      <c r="A256" s="196">
        <v>9600</v>
      </c>
      <c r="B256" s="196">
        <v>9650</v>
      </c>
      <c r="C256" s="194">
        <v>990</v>
      </c>
      <c r="D256" s="194">
        <v>963</v>
      </c>
      <c r="E256" s="194">
        <v>990</v>
      </c>
      <c r="F256" s="194">
        <v>963</v>
      </c>
    </row>
    <row r="257" spans="1:6" ht="15.75">
      <c r="A257" s="196">
        <v>9650</v>
      </c>
      <c r="B257" s="196">
        <v>9700</v>
      </c>
      <c r="C257" s="194">
        <v>998</v>
      </c>
      <c r="D257" s="194">
        <v>968</v>
      </c>
      <c r="E257" s="194">
        <v>998</v>
      </c>
      <c r="F257" s="194">
        <v>968</v>
      </c>
    </row>
    <row r="258" spans="1:6" ht="15.75">
      <c r="A258" s="196">
        <v>9700</v>
      </c>
      <c r="B258" s="196">
        <v>9750</v>
      </c>
      <c r="C258" s="196">
        <v>1005</v>
      </c>
      <c r="D258" s="194">
        <v>973</v>
      </c>
      <c r="E258" s="196">
        <v>1005</v>
      </c>
      <c r="F258" s="194">
        <v>973</v>
      </c>
    </row>
    <row r="259" spans="1:6" ht="15.75">
      <c r="A259" s="196">
        <v>9750</v>
      </c>
      <c r="B259" s="196">
        <v>9800</v>
      </c>
      <c r="C259" s="196">
        <v>1013</v>
      </c>
      <c r="D259" s="194">
        <v>978</v>
      </c>
      <c r="E259" s="196">
        <v>1013</v>
      </c>
      <c r="F259" s="194">
        <v>978</v>
      </c>
    </row>
    <row r="260" spans="1:6" ht="15.75">
      <c r="A260" s="196">
        <v>9800</v>
      </c>
      <c r="B260" s="196">
        <v>9850</v>
      </c>
      <c r="C260" s="196">
        <v>1020</v>
      </c>
      <c r="D260" s="194">
        <v>983</v>
      </c>
      <c r="E260" s="196">
        <v>1020</v>
      </c>
      <c r="F260" s="194">
        <v>983</v>
      </c>
    </row>
    <row r="261" spans="1:6" ht="15.75">
      <c r="A261" s="196">
        <v>9850</v>
      </c>
      <c r="B261" s="196">
        <v>9900</v>
      </c>
      <c r="C261" s="196">
        <v>1028</v>
      </c>
      <c r="D261" s="194">
        <v>988</v>
      </c>
      <c r="E261" s="196">
        <v>1028</v>
      </c>
      <c r="F261" s="194">
        <v>988</v>
      </c>
    </row>
    <row r="262" spans="1:6" ht="15.75">
      <c r="A262" s="196">
        <v>9900</v>
      </c>
      <c r="B262" s="196">
        <v>9950</v>
      </c>
      <c r="C262" s="196">
        <v>1035</v>
      </c>
      <c r="D262" s="194">
        <v>993</v>
      </c>
      <c r="E262" s="196">
        <v>1035</v>
      </c>
      <c r="F262" s="194">
        <v>993</v>
      </c>
    </row>
    <row r="263" spans="1:6" ht="15.75">
      <c r="A263" s="196">
        <v>9950</v>
      </c>
      <c r="B263" s="196">
        <v>10000</v>
      </c>
      <c r="C263" s="196">
        <v>1043</v>
      </c>
      <c r="D263" s="194">
        <v>998</v>
      </c>
      <c r="E263" s="196">
        <v>1043</v>
      </c>
      <c r="F263" s="194">
        <v>998</v>
      </c>
    </row>
    <row r="264" spans="1:6" ht="15.75">
      <c r="A264" s="196">
        <v>10000</v>
      </c>
      <c r="B264" s="196">
        <v>10050</v>
      </c>
      <c r="C264" s="196">
        <v>1050</v>
      </c>
      <c r="D264" s="196">
        <v>1003</v>
      </c>
      <c r="E264" s="196">
        <v>1050</v>
      </c>
      <c r="F264" s="196">
        <v>1003</v>
      </c>
    </row>
    <row r="265" spans="1:6" ht="15.75">
      <c r="A265" s="196">
        <v>10050</v>
      </c>
      <c r="B265" s="196">
        <v>10100</v>
      </c>
      <c r="C265" s="196">
        <v>1058</v>
      </c>
      <c r="D265" s="196">
        <v>1008</v>
      </c>
      <c r="E265" s="196">
        <v>1058</v>
      </c>
      <c r="F265" s="196">
        <v>1008</v>
      </c>
    </row>
    <row r="266" spans="1:6" ht="15.75">
      <c r="A266" s="196">
        <v>10100</v>
      </c>
      <c r="B266" s="196">
        <v>10150</v>
      </c>
      <c r="C266" s="196">
        <v>1065</v>
      </c>
      <c r="D266" s="196">
        <v>1013</v>
      </c>
      <c r="E266" s="196">
        <v>1065</v>
      </c>
      <c r="F266" s="196">
        <v>1013</v>
      </c>
    </row>
    <row r="267" spans="1:6" ht="15.75">
      <c r="A267" s="196">
        <v>10150</v>
      </c>
      <c r="B267" s="196">
        <v>10200</v>
      </c>
      <c r="C267" s="196">
        <v>1073</v>
      </c>
      <c r="D267" s="196">
        <v>1018</v>
      </c>
      <c r="E267" s="196">
        <v>1073</v>
      </c>
      <c r="F267" s="196">
        <v>1018</v>
      </c>
    </row>
    <row r="268" spans="1:6" ht="15.75">
      <c r="A268" s="196">
        <v>10200</v>
      </c>
      <c r="B268" s="196">
        <v>10250</v>
      </c>
      <c r="C268" s="196">
        <v>1080</v>
      </c>
      <c r="D268" s="196">
        <v>1023</v>
      </c>
      <c r="E268" s="196">
        <v>1080</v>
      </c>
      <c r="F268" s="196">
        <v>1023</v>
      </c>
    </row>
    <row r="269" spans="1:6" ht="15.75">
      <c r="A269" s="196">
        <v>10250</v>
      </c>
      <c r="B269" s="196">
        <v>10300</v>
      </c>
      <c r="C269" s="196">
        <v>1088</v>
      </c>
      <c r="D269" s="196">
        <v>1028</v>
      </c>
      <c r="E269" s="196">
        <v>1088</v>
      </c>
      <c r="F269" s="196">
        <v>1028</v>
      </c>
    </row>
    <row r="270" spans="1:6" ht="15.75">
      <c r="A270" s="196">
        <v>10300</v>
      </c>
      <c r="B270" s="196">
        <v>10350</v>
      </c>
      <c r="C270" s="196">
        <v>1095</v>
      </c>
      <c r="D270" s="196">
        <v>1033</v>
      </c>
      <c r="E270" s="196">
        <v>1095</v>
      </c>
      <c r="F270" s="196">
        <v>1033</v>
      </c>
    </row>
    <row r="271" spans="1:6" ht="15.75">
      <c r="A271" s="196">
        <v>10350</v>
      </c>
      <c r="B271" s="196">
        <v>10400</v>
      </c>
      <c r="C271" s="196">
        <v>1103</v>
      </c>
      <c r="D271" s="196">
        <v>1038</v>
      </c>
      <c r="E271" s="196">
        <v>1103</v>
      </c>
      <c r="F271" s="196">
        <v>1038</v>
      </c>
    </row>
    <row r="272" spans="1:6" ht="15.75">
      <c r="A272" s="196">
        <v>10400</v>
      </c>
      <c r="B272" s="196">
        <v>10450</v>
      </c>
      <c r="C272" s="196">
        <v>1110</v>
      </c>
      <c r="D272" s="196">
        <v>1043</v>
      </c>
      <c r="E272" s="196">
        <v>1110</v>
      </c>
      <c r="F272" s="196">
        <v>1043</v>
      </c>
    </row>
    <row r="273" spans="1:6" ht="15.75">
      <c r="A273" s="196">
        <v>10450</v>
      </c>
      <c r="B273" s="196">
        <v>10500</v>
      </c>
      <c r="C273" s="196">
        <v>1118</v>
      </c>
      <c r="D273" s="196">
        <v>1048</v>
      </c>
      <c r="E273" s="196">
        <v>1118</v>
      </c>
      <c r="F273" s="196">
        <v>1048</v>
      </c>
    </row>
    <row r="274" spans="1:6" ht="15.75">
      <c r="A274" s="196">
        <v>10500</v>
      </c>
      <c r="B274" s="196">
        <v>10550</v>
      </c>
      <c r="C274" s="196">
        <v>1125</v>
      </c>
      <c r="D274" s="196">
        <v>1053</v>
      </c>
      <c r="E274" s="196">
        <v>1125</v>
      </c>
      <c r="F274" s="196">
        <v>1053</v>
      </c>
    </row>
    <row r="275" spans="1:6" ht="15.75">
      <c r="A275" s="196">
        <v>10550</v>
      </c>
      <c r="B275" s="196">
        <v>10600</v>
      </c>
      <c r="C275" s="196">
        <v>1133</v>
      </c>
      <c r="D275" s="196">
        <v>1058</v>
      </c>
      <c r="E275" s="196">
        <v>1133</v>
      </c>
      <c r="F275" s="196">
        <v>1058</v>
      </c>
    </row>
    <row r="276" spans="1:6" ht="15.75">
      <c r="A276" s="196">
        <v>10600</v>
      </c>
      <c r="B276" s="196">
        <v>10650</v>
      </c>
      <c r="C276" s="196">
        <v>1140</v>
      </c>
      <c r="D276" s="196">
        <v>1063</v>
      </c>
      <c r="E276" s="196">
        <v>1140</v>
      </c>
      <c r="F276" s="196">
        <v>1063</v>
      </c>
    </row>
    <row r="277" spans="1:6" ht="15.75">
      <c r="A277" s="196">
        <v>10650</v>
      </c>
      <c r="B277" s="196">
        <v>10700</v>
      </c>
      <c r="C277" s="196">
        <v>1148</v>
      </c>
      <c r="D277" s="196">
        <v>1068</v>
      </c>
      <c r="E277" s="196">
        <v>1148</v>
      </c>
      <c r="F277" s="196">
        <v>1068</v>
      </c>
    </row>
    <row r="278" spans="1:6" ht="15.75">
      <c r="A278" s="196">
        <v>10700</v>
      </c>
      <c r="B278" s="196">
        <v>10750</v>
      </c>
      <c r="C278" s="196">
        <v>1155</v>
      </c>
      <c r="D278" s="196">
        <v>1073</v>
      </c>
      <c r="E278" s="196">
        <v>1155</v>
      </c>
      <c r="F278" s="196">
        <v>1073</v>
      </c>
    </row>
    <row r="279" spans="1:6" ht="15.75">
      <c r="A279" s="196">
        <v>10750</v>
      </c>
      <c r="B279" s="196">
        <v>10800</v>
      </c>
      <c r="C279" s="196">
        <v>1163</v>
      </c>
      <c r="D279" s="196">
        <v>1078</v>
      </c>
      <c r="E279" s="196">
        <v>1163</v>
      </c>
      <c r="F279" s="196">
        <v>1078</v>
      </c>
    </row>
    <row r="280" spans="1:6" ht="15.75">
      <c r="A280" s="196">
        <v>10800</v>
      </c>
      <c r="B280" s="196">
        <v>10850</v>
      </c>
      <c r="C280" s="196">
        <v>1170</v>
      </c>
      <c r="D280" s="196">
        <v>1083</v>
      </c>
      <c r="E280" s="196">
        <v>1170</v>
      </c>
      <c r="F280" s="196">
        <v>1083</v>
      </c>
    </row>
    <row r="281" spans="1:6" ht="15.75">
      <c r="A281" s="196">
        <v>10850</v>
      </c>
      <c r="B281" s="196">
        <v>10900</v>
      </c>
      <c r="C281" s="196">
        <v>1178</v>
      </c>
      <c r="D281" s="196">
        <v>1088</v>
      </c>
      <c r="E281" s="196">
        <v>1178</v>
      </c>
      <c r="F281" s="196">
        <v>1088</v>
      </c>
    </row>
    <row r="282" spans="1:6" ht="15.75">
      <c r="A282" s="196">
        <v>10900</v>
      </c>
      <c r="B282" s="196">
        <v>10950</v>
      </c>
      <c r="C282" s="196">
        <v>1185</v>
      </c>
      <c r="D282" s="196">
        <v>1093</v>
      </c>
      <c r="E282" s="196">
        <v>1185</v>
      </c>
      <c r="F282" s="196">
        <v>1093</v>
      </c>
    </row>
    <row r="283" spans="1:6" ht="15.75">
      <c r="A283" s="196">
        <v>10950</v>
      </c>
      <c r="B283" s="196">
        <v>11000</v>
      </c>
      <c r="C283" s="196">
        <v>1193</v>
      </c>
      <c r="D283" s="196">
        <v>1098</v>
      </c>
      <c r="E283" s="196">
        <v>1193</v>
      </c>
      <c r="F283" s="196">
        <v>1098</v>
      </c>
    </row>
    <row r="284" spans="1:6" ht="15.75">
      <c r="A284" s="196">
        <v>11000</v>
      </c>
      <c r="B284" s="196">
        <v>11050</v>
      </c>
      <c r="C284" s="196">
        <v>1200</v>
      </c>
      <c r="D284" s="196">
        <v>1103</v>
      </c>
      <c r="E284" s="196">
        <v>1200</v>
      </c>
      <c r="F284" s="196">
        <v>1103</v>
      </c>
    </row>
    <row r="285" spans="1:6" ht="15.75">
      <c r="A285" s="196">
        <v>11050</v>
      </c>
      <c r="B285" s="196">
        <v>11100</v>
      </c>
      <c r="C285" s="196">
        <v>1208</v>
      </c>
      <c r="D285" s="196">
        <v>1108</v>
      </c>
      <c r="E285" s="196">
        <v>1208</v>
      </c>
      <c r="F285" s="196">
        <v>1108</v>
      </c>
    </row>
    <row r="286" spans="1:6" ht="15.75">
      <c r="A286" s="196">
        <v>11100</v>
      </c>
      <c r="B286" s="196">
        <v>11150</v>
      </c>
      <c r="C286" s="196">
        <v>1215</v>
      </c>
      <c r="D286" s="196">
        <v>1113</v>
      </c>
      <c r="E286" s="196">
        <v>1215</v>
      </c>
      <c r="F286" s="196">
        <v>1113</v>
      </c>
    </row>
    <row r="287" spans="1:6" ht="15.75">
      <c r="A287" s="196">
        <v>11150</v>
      </c>
      <c r="B287" s="196">
        <v>11200</v>
      </c>
      <c r="C287" s="196">
        <v>1223</v>
      </c>
      <c r="D287" s="196">
        <v>1118</v>
      </c>
      <c r="E287" s="196">
        <v>1223</v>
      </c>
      <c r="F287" s="196">
        <v>1118</v>
      </c>
    </row>
    <row r="288" spans="1:6" ht="15.75">
      <c r="A288" s="196">
        <v>11200</v>
      </c>
      <c r="B288" s="196">
        <v>11250</v>
      </c>
      <c r="C288" s="196">
        <v>1230</v>
      </c>
      <c r="D288" s="196">
        <v>1123</v>
      </c>
      <c r="E288" s="196">
        <v>1230</v>
      </c>
      <c r="F288" s="196">
        <v>1123</v>
      </c>
    </row>
    <row r="289" spans="1:6" ht="15.75">
      <c r="A289" s="196">
        <v>11250</v>
      </c>
      <c r="B289" s="196">
        <v>11300</v>
      </c>
      <c r="C289" s="196">
        <v>1238</v>
      </c>
      <c r="D289" s="196">
        <v>1128</v>
      </c>
      <c r="E289" s="196">
        <v>1238</v>
      </c>
      <c r="F289" s="196">
        <v>1128</v>
      </c>
    </row>
    <row r="290" spans="1:6" ht="15.75">
      <c r="A290" s="196">
        <v>11300</v>
      </c>
      <c r="B290" s="196">
        <v>11350</v>
      </c>
      <c r="C290" s="196">
        <v>1245</v>
      </c>
      <c r="D290" s="196">
        <v>1133</v>
      </c>
      <c r="E290" s="196">
        <v>1245</v>
      </c>
      <c r="F290" s="196">
        <v>1133</v>
      </c>
    </row>
    <row r="291" spans="1:6" ht="15.75">
      <c r="A291" s="196">
        <v>11350</v>
      </c>
      <c r="B291" s="196">
        <v>11400</v>
      </c>
      <c r="C291" s="196">
        <v>1253</v>
      </c>
      <c r="D291" s="196">
        <v>1138</v>
      </c>
      <c r="E291" s="196">
        <v>1253</v>
      </c>
      <c r="F291" s="196">
        <v>1138</v>
      </c>
    </row>
    <row r="292" spans="1:6" ht="15.75">
      <c r="A292" s="196">
        <v>11400</v>
      </c>
      <c r="B292" s="196">
        <v>11450</v>
      </c>
      <c r="C292" s="196">
        <v>1260</v>
      </c>
      <c r="D292" s="196">
        <v>1143</v>
      </c>
      <c r="E292" s="196">
        <v>1260</v>
      </c>
      <c r="F292" s="196">
        <v>1143</v>
      </c>
    </row>
    <row r="293" spans="1:6" ht="15.75">
      <c r="A293" s="196">
        <v>11450</v>
      </c>
      <c r="B293" s="196">
        <v>11500</v>
      </c>
      <c r="C293" s="196">
        <v>1268</v>
      </c>
      <c r="D293" s="196">
        <v>1148</v>
      </c>
      <c r="E293" s="196">
        <v>1268</v>
      </c>
      <c r="F293" s="196">
        <v>1148</v>
      </c>
    </row>
    <row r="294" spans="1:6" ht="15.75">
      <c r="A294" s="196">
        <v>11500</v>
      </c>
      <c r="B294" s="196">
        <v>11550</v>
      </c>
      <c r="C294" s="196">
        <v>1275</v>
      </c>
      <c r="D294" s="196">
        <v>1153</v>
      </c>
      <c r="E294" s="196">
        <v>1275</v>
      </c>
      <c r="F294" s="196">
        <v>1153</v>
      </c>
    </row>
    <row r="295" spans="1:6" ht="15.75">
      <c r="A295" s="196">
        <v>11550</v>
      </c>
      <c r="B295" s="196">
        <v>11600</v>
      </c>
      <c r="C295" s="196">
        <v>1283</v>
      </c>
      <c r="D295" s="196">
        <v>1158</v>
      </c>
      <c r="E295" s="196">
        <v>1283</v>
      </c>
      <c r="F295" s="196">
        <v>1158</v>
      </c>
    </row>
    <row r="296" spans="1:6" ht="15.75">
      <c r="A296" s="196">
        <v>11600</v>
      </c>
      <c r="B296" s="196">
        <v>11650</v>
      </c>
      <c r="C296" s="196">
        <v>1290</v>
      </c>
      <c r="D296" s="196">
        <v>1163</v>
      </c>
      <c r="E296" s="196">
        <v>1290</v>
      </c>
      <c r="F296" s="196">
        <v>1163</v>
      </c>
    </row>
    <row r="297" spans="1:6" ht="15.75">
      <c r="A297" s="196">
        <v>11650</v>
      </c>
      <c r="B297" s="196">
        <v>11700</v>
      </c>
      <c r="C297" s="196">
        <v>1298</v>
      </c>
      <c r="D297" s="196">
        <v>1168</v>
      </c>
      <c r="E297" s="196">
        <v>1298</v>
      </c>
      <c r="F297" s="196">
        <v>1168</v>
      </c>
    </row>
    <row r="298" spans="1:6" ht="15.75">
      <c r="A298" s="196">
        <v>11700</v>
      </c>
      <c r="B298" s="196">
        <v>11750</v>
      </c>
      <c r="C298" s="196">
        <v>1305</v>
      </c>
      <c r="D298" s="196">
        <v>1173</v>
      </c>
      <c r="E298" s="196">
        <v>1305</v>
      </c>
      <c r="F298" s="196">
        <v>1173</v>
      </c>
    </row>
    <row r="299" spans="1:6" ht="15.75">
      <c r="A299" s="196">
        <v>11750</v>
      </c>
      <c r="B299" s="196">
        <v>11800</v>
      </c>
      <c r="C299" s="196">
        <v>1313</v>
      </c>
      <c r="D299" s="196">
        <v>1178</v>
      </c>
      <c r="E299" s="196">
        <v>1313</v>
      </c>
      <c r="F299" s="196">
        <v>1178</v>
      </c>
    </row>
    <row r="300" spans="1:6" ht="15.75">
      <c r="A300" s="196">
        <v>11800</v>
      </c>
      <c r="B300" s="196">
        <v>11850</v>
      </c>
      <c r="C300" s="196">
        <v>1320</v>
      </c>
      <c r="D300" s="196">
        <v>1183</v>
      </c>
      <c r="E300" s="196">
        <v>1320</v>
      </c>
      <c r="F300" s="196">
        <v>1183</v>
      </c>
    </row>
    <row r="301" spans="1:6" ht="15.75">
      <c r="A301" s="196">
        <v>11850</v>
      </c>
      <c r="B301" s="196">
        <v>11900</v>
      </c>
      <c r="C301" s="196">
        <v>1328</v>
      </c>
      <c r="D301" s="196">
        <v>1188</v>
      </c>
      <c r="E301" s="196">
        <v>1328</v>
      </c>
      <c r="F301" s="196">
        <v>1188</v>
      </c>
    </row>
    <row r="302" spans="1:6" ht="15.75">
      <c r="A302" s="196">
        <v>11900</v>
      </c>
      <c r="B302" s="196">
        <v>11950</v>
      </c>
      <c r="C302" s="196">
        <v>1335</v>
      </c>
      <c r="D302" s="196">
        <v>1193</v>
      </c>
      <c r="E302" s="196">
        <v>1335</v>
      </c>
      <c r="F302" s="196">
        <v>1193</v>
      </c>
    </row>
    <row r="303" spans="1:6" ht="15.75">
      <c r="A303" s="196">
        <v>11950</v>
      </c>
      <c r="B303" s="196">
        <v>12000</v>
      </c>
      <c r="C303" s="196">
        <v>1343</v>
      </c>
      <c r="D303" s="196">
        <v>1198</v>
      </c>
      <c r="E303" s="196">
        <v>1343</v>
      </c>
      <c r="F303" s="196">
        <v>1198</v>
      </c>
    </row>
    <row r="304" spans="1:6" ht="15.75">
      <c r="A304" s="196">
        <v>12000</v>
      </c>
      <c r="B304" s="196">
        <v>12050</v>
      </c>
      <c r="C304" s="196">
        <v>1350</v>
      </c>
      <c r="D304" s="196">
        <v>1203</v>
      </c>
      <c r="E304" s="196">
        <v>1350</v>
      </c>
      <c r="F304" s="196">
        <v>1203</v>
      </c>
    </row>
    <row r="305" spans="1:6" ht="15.75">
      <c r="A305" s="196">
        <v>12050</v>
      </c>
      <c r="B305" s="196">
        <v>12100</v>
      </c>
      <c r="C305" s="196">
        <v>1358</v>
      </c>
      <c r="D305" s="196">
        <v>1208</v>
      </c>
      <c r="E305" s="196">
        <v>1358</v>
      </c>
      <c r="F305" s="196">
        <v>1208</v>
      </c>
    </row>
    <row r="306" spans="1:6" ht="15.75">
      <c r="A306" s="196">
        <v>12100</v>
      </c>
      <c r="B306" s="196">
        <v>12150</v>
      </c>
      <c r="C306" s="196">
        <v>1365</v>
      </c>
      <c r="D306" s="196">
        <v>1213</v>
      </c>
      <c r="E306" s="196">
        <v>1365</v>
      </c>
      <c r="F306" s="196">
        <v>1213</v>
      </c>
    </row>
    <row r="307" spans="1:6" ht="15.75">
      <c r="A307" s="196">
        <v>12150</v>
      </c>
      <c r="B307" s="196">
        <v>12200</v>
      </c>
      <c r="C307" s="196">
        <v>1373</v>
      </c>
      <c r="D307" s="196">
        <v>1218</v>
      </c>
      <c r="E307" s="196">
        <v>1373</v>
      </c>
      <c r="F307" s="196">
        <v>1218</v>
      </c>
    </row>
    <row r="308" spans="1:6" ht="15.75">
      <c r="A308" s="196">
        <v>12200</v>
      </c>
      <c r="B308" s="196">
        <v>12250</v>
      </c>
      <c r="C308" s="196">
        <v>1380</v>
      </c>
      <c r="D308" s="196">
        <v>1223</v>
      </c>
      <c r="E308" s="196">
        <v>1380</v>
      </c>
      <c r="F308" s="196">
        <v>1223</v>
      </c>
    </row>
    <row r="309" spans="1:6" ht="15.75">
      <c r="A309" s="196">
        <v>12250</v>
      </c>
      <c r="B309" s="196">
        <v>12300</v>
      </c>
      <c r="C309" s="196">
        <v>1388</v>
      </c>
      <c r="D309" s="196">
        <v>1228</v>
      </c>
      <c r="E309" s="196">
        <v>1388</v>
      </c>
      <c r="F309" s="196">
        <v>1228</v>
      </c>
    </row>
    <row r="310" spans="1:6" ht="15.75">
      <c r="A310" s="196">
        <v>12300</v>
      </c>
      <c r="B310" s="196">
        <v>12350</v>
      </c>
      <c r="C310" s="196">
        <v>1395</v>
      </c>
      <c r="D310" s="196">
        <v>1233</v>
      </c>
      <c r="E310" s="196">
        <v>1395</v>
      </c>
      <c r="F310" s="196">
        <v>1233</v>
      </c>
    </row>
    <row r="311" spans="1:6" ht="15.75">
      <c r="A311" s="196">
        <v>12350</v>
      </c>
      <c r="B311" s="196">
        <v>12400</v>
      </c>
      <c r="C311" s="196">
        <v>1403</v>
      </c>
      <c r="D311" s="196">
        <v>1238</v>
      </c>
      <c r="E311" s="196">
        <v>1403</v>
      </c>
      <c r="F311" s="196">
        <v>1238</v>
      </c>
    </row>
    <row r="312" spans="1:6" ht="15.75">
      <c r="A312" s="196">
        <v>12400</v>
      </c>
      <c r="B312" s="196">
        <v>12450</v>
      </c>
      <c r="C312" s="196">
        <v>1410</v>
      </c>
      <c r="D312" s="196">
        <v>1243</v>
      </c>
      <c r="E312" s="196">
        <v>1410</v>
      </c>
      <c r="F312" s="196">
        <v>1243</v>
      </c>
    </row>
    <row r="313" spans="1:6" ht="15.75">
      <c r="A313" s="196">
        <v>12450</v>
      </c>
      <c r="B313" s="196">
        <v>12500</v>
      </c>
      <c r="C313" s="196">
        <v>1418</v>
      </c>
      <c r="D313" s="196">
        <v>1248</v>
      </c>
      <c r="E313" s="196">
        <v>1418</v>
      </c>
      <c r="F313" s="196">
        <v>1248</v>
      </c>
    </row>
    <row r="314" spans="1:6" ht="15.75">
      <c r="A314" s="196">
        <v>12500</v>
      </c>
      <c r="B314" s="196">
        <v>12550</v>
      </c>
      <c r="C314" s="196">
        <v>1425</v>
      </c>
      <c r="D314" s="196">
        <v>1253</v>
      </c>
      <c r="E314" s="196">
        <v>1425</v>
      </c>
      <c r="F314" s="196">
        <v>1253</v>
      </c>
    </row>
    <row r="315" spans="1:6" ht="15.75">
      <c r="A315" s="196">
        <v>12550</v>
      </c>
      <c r="B315" s="196">
        <v>12600</v>
      </c>
      <c r="C315" s="196">
        <v>1433</v>
      </c>
      <c r="D315" s="196">
        <v>1258</v>
      </c>
      <c r="E315" s="196">
        <v>1433</v>
      </c>
      <c r="F315" s="196">
        <v>1258</v>
      </c>
    </row>
    <row r="316" spans="1:6" ht="15.75">
      <c r="A316" s="196">
        <v>12600</v>
      </c>
      <c r="B316" s="196">
        <v>12650</v>
      </c>
      <c r="C316" s="196">
        <v>1440</v>
      </c>
      <c r="D316" s="196">
        <v>1263</v>
      </c>
      <c r="E316" s="196">
        <v>1440</v>
      </c>
      <c r="F316" s="196">
        <v>1263</v>
      </c>
    </row>
    <row r="317" spans="1:6" ht="15.75">
      <c r="A317" s="196">
        <v>12650</v>
      </c>
      <c r="B317" s="196">
        <v>12700</v>
      </c>
      <c r="C317" s="196">
        <v>1448</v>
      </c>
      <c r="D317" s="196">
        <v>1268</v>
      </c>
      <c r="E317" s="196">
        <v>1448</v>
      </c>
      <c r="F317" s="196">
        <v>1268</v>
      </c>
    </row>
    <row r="318" spans="1:6" ht="15.75">
      <c r="A318" s="196">
        <v>12700</v>
      </c>
      <c r="B318" s="196">
        <v>12750</v>
      </c>
      <c r="C318" s="196">
        <v>1455</v>
      </c>
      <c r="D318" s="196">
        <v>1273</v>
      </c>
      <c r="E318" s="196">
        <v>1455</v>
      </c>
      <c r="F318" s="196">
        <v>1273</v>
      </c>
    </row>
    <row r="319" spans="1:6" ht="15.75">
      <c r="A319" s="196">
        <v>12750</v>
      </c>
      <c r="B319" s="196">
        <v>12800</v>
      </c>
      <c r="C319" s="196">
        <v>1463</v>
      </c>
      <c r="D319" s="196">
        <v>1278</v>
      </c>
      <c r="E319" s="196">
        <v>1463</v>
      </c>
      <c r="F319" s="196">
        <v>1278</v>
      </c>
    </row>
    <row r="320" spans="1:6" ht="15.75">
      <c r="A320" s="196">
        <v>12800</v>
      </c>
      <c r="B320" s="196">
        <v>12850</v>
      </c>
      <c r="C320" s="196">
        <v>1470</v>
      </c>
      <c r="D320" s="196">
        <v>1283</v>
      </c>
      <c r="E320" s="196">
        <v>1470</v>
      </c>
      <c r="F320" s="196">
        <v>1283</v>
      </c>
    </row>
    <row r="321" spans="1:6" ht="15.75">
      <c r="A321" s="196">
        <v>12850</v>
      </c>
      <c r="B321" s="196">
        <v>12900</v>
      </c>
      <c r="C321" s="196">
        <v>1478</v>
      </c>
      <c r="D321" s="196">
        <v>1288</v>
      </c>
      <c r="E321" s="196">
        <v>1478</v>
      </c>
      <c r="F321" s="196">
        <v>1288</v>
      </c>
    </row>
    <row r="322" spans="1:6" ht="15.75">
      <c r="A322" s="196">
        <v>12900</v>
      </c>
      <c r="B322" s="196">
        <v>12950</v>
      </c>
      <c r="C322" s="196">
        <v>1485</v>
      </c>
      <c r="D322" s="196">
        <v>1293</v>
      </c>
      <c r="E322" s="196">
        <v>1485</v>
      </c>
      <c r="F322" s="196">
        <v>1293</v>
      </c>
    </row>
    <row r="323" spans="1:6" ht="15.75">
      <c r="A323" s="196">
        <v>12950</v>
      </c>
      <c r="B323" s="196">
        <v>13000</v>
      </c>
      <c r="C323" s="196">
        <v>1493</v>
      </c>
      <c r="D323" s="196">
        <v>1298</v>
      </c>
      <c r="E323" s="196">
        <v>1493</v>
      </c>
      <c r="F323" s="196">
        <v>1299</v>
      </c>
    </row>
    <row r="324" spans="1:6" ht="15.75">
      <c r="A324" s="196">
        <v>13000</v>
      </c>
      <c r="B324" s="196">
        <v>13050</v>
      </c>
      <c r="C324" s="196">
        <v>1500</v>
      </c>
      <c r="D324" s="196">
        <v>1303</v>
      </c>
      <c r="E324" s="196">
        <v>1500</v>
      </c>
      <c r="F324" s="196">
        <v>1306</v>
      </c>
    </row>
    <row r="325" spans="1:6" ht="15.75">
      <c r="A325" s="196">
        <v>13050</v>
      </c>
      <c r="B325" s="196">
        <v>13100</v>
      </c>
      <c r="C325" s="196">
        <v>1508</v>
      </c>
      <c r="D325" s="196">
        <v>1308</v>
      </c>
      <c r="E325" s="196">
        <v>1508</v>
      </c>
      <c r="F325" s="196">
        <v>1314</v>
      </c>
    </row>
    <row r="326" spans="1:6" ht="15.75">
      <c r="A326" s="196">
        <v>13100</v>
      </c>
      <c r="B326" s="196">
        <v>13150</v>
      </c>
      <c r="C326" s="196">
        <v>1515</v>
      </c>
      <c r="D326" s="196">
        <v>1313</v>
      </c>
      <c r="E326" s="196">
        <v>1515</v>
      </c>
      <c r="F326" s="196">
        <v>1321</v>
      </c>
    </row>
    <row r="327" spans="1:6" ht="15.75">
      <c r="A327" s="196">
        <v>13150</v>
      </c>
      <c r="B327" s="196">
        <v>13200</v>
      </c>
      <c r="C327" s="196">
        <v>1523</v>
      </c>
      <c r="D327" s="196">
        <v>1318</v>
      </c>
      <c r="E327" s="196">
        <v>1523</v>
      </c>
      <c r="F327" s="196">
        <v>1329</v>
      </c>
    </row>
    <row r="328" spans="1:6" ht="15.75">
      <c r="A328" s="196">
        <v>13200</v>
      </c>
      <c r="B328" s="196">
        <v>13250</v>
      </c>
      <c r="C328" s="196">
        <v>1530</v>
      </c>
      <c r="D328" s="196">
        <v>1323</v>
      </c>
      <c r="E328" s="196">
        <v>1530</v>
      </c>
      <c r="F328" s="196">
        <v>1336</v>
      </c>
    </row>
    <row r="329" spans="1:6" ht="15.75">
      <c r="A329" s="196">
        <v>13250</v>
      </c>
      <c r="B329" s="196">
        <v>13300</v>
      </c>
      <c r="C329" s="196">
        <v>1538</v>
      </c>
      <c r="D329" s="196">
        <v>1328</v>
      </c>
      <c r="E329" s="196">
        <v>1538</v>
      </c>
      <c r="F329" s="196">
        <v>1344</v>
      </c>
    </row>
    <row r="330" spans="1:6" ht="15.75">
      <c r="A330" s="196">
        <v>13300</v>
      </c>
      <c r="B330" s="196">
        <v>13350</v>
      </c>
      <c r="C330" s="196">
        <v>1545</v>
      </c>
      <c r="D330" s="196">
        <v>1333</v>
      </c>
      <c r="E330" s="196">
        <v>1545</v>
      </c>
      <c r="F330" s="196">
        <v>1351</v>
      </c>
    </row>
    <row r="331" spans="1:6" ht="15.75">
      <c r="A331" s="196">
        <v>13350</v>
      </c>
      <c r="B331" s="196">
        <v>13400</v>
      </c>
      <c r="C331" s="196">
        <v>1553</v>
      </c>
      <c r="D331" s="196">
        <v>1338</v>
      </c>
      <c r="E331" s="196">
        <v>1553</v>
      </c>
      <c r="F331" s="196">
        <v>1359</v>
      </c>
    </row>
    <row r="332" spans="1:6" ht="15.75">
      <c r="A332" s="196">
        <v>13400</v>
      </c>
      <c r="B332" s="196">
        <v>13450</v>
      </c>
      <c r="C332" s="196">
        <v>1560</v>
      </c>
      <c r="D332" s="196">
        <v>1343</v>
      </c>
      <c r="E332" s="196">
        <v>1560</v>
      </c>
      <c r="F332" s="196">
        <v>1366</v>
      </c>
    </row>
    <row r="333" spans="1:6" ht="15.75">
      <c r="A333" s="196">
        <v>13450</v>
      </c>
      <c r="B333" s="196">
        <v>13500</v>
      </c>
      <c r="C333" s="196">
        <v>1568</v>
      </c>
      <c r="D333" s="196">
        <v>1348</v>
      </c>
      <c r="E333" s="196">
        <v>1568</v>
      </c>
      <c r="F333" s="196">
        <v>1374</v>
      </c>
    </row>
    <row r="334" spans="1:6" ht="15.75">
      <c r="A334" s="196">
        <v>13500</v>
      </c>
      <c r="B334" s="196">
        <v>13550</v>
      </c>
      <c r="C334" s="196">
        <v>1575</v>
      </c>
      <c r="D334" s="196">
        <v>1353</v>
      </c>
      <c r="E334" s="196">
        <v>1575</v>
      </c>
      <c r="F334" s="196">
        <v>1381</v>
      </c>
    </row>
    <row r="335" spans="1:6" ht="15.75">
      <c r="A335" s="196">
        <v>13550</v>
      </c>
      <c r="B335" s="196">
        <v>13600</v>
      </c>
      <c r="C335" s="196">
        <v>1583</v>
      </c>
      <c r="D335" s="196">
        <v>1358</v>
      </c>
      <c r="E335" s="196">
        <v>1583</v>
      </c>
      <c r="F335" s="196">
        <v>1389</v>
      </c>
    </row>
    <row r="336" spans="1:6" ht="15.75">
      <c r="A336" s="196">
        <v>13600</v>
      </c>
      <c r="B336" s="196">
        <v>13650</v>
      </c>
      <c r="C336" s="196">
        <v>1590</v>
      </c>
      <c r="D336" s="196">
        <v>1363</v>
      </c>
      <c r="E336" s="196">
        <v>1590</v>
      </c>
      <c r="F336" s="196">
        <v>1396</v>
      </c>
    </row>
    <row r="337" spans="1:6" ht="15.75">
      <c r="A337" s="196">
        <v>13650</v>
      </c>
      <c r="B337" s="196">
        <v>13700</v>
      </c>
      <c r="C337" s="196">
        <v>1598</v>
      </c>
      <c r="D337" s="196">
        <v>1368</v>
      </c>
      <c r="E337" s="196">
        <v>1598</v>
      </c>
      <c r="F337" s="196">
        <v>1404</v>
      </c>
    </row>
    <row r="338" spans="1:6" ht="15.75">
      <c r="A338" s="196">
        <v>13700</v>
      </c>
      <c r="B338" s="196">
        <v>13750</v>
      </c>
      <c r="C338" s="196">
        <v>1605</v>
      </c>
      <c r="D338" s="196">
        <v>1373</v>
      </c>
      <c r="E338" s="196">
        <v>1605</v>
      </c>
      <c r="F338" s="196">
        <v>1411</v>
      </c>
    </row>
    <row r="339" spans="1:6" ht="15.75">
      <c r="A339" s="196">
        <v>13750</v>
      </c>
      <c r="B339" s="196">
        <v>13800</v>
      </c>
      <c r="C339" s="196">
        <v>1613</v>
      </c>
      <c r="D339" s="196">
        <v>1378</v>
      </c>
      <c r="E339" s="196">
        <v>1613</v>
      </c>
      <c r="F339" s="196">
        <v>1419</v>
      </c>
    </row>
    <row r="340" spans="1:6" ht="15.75">
      <c r="A340" s="196">
        <v>13800</v>
      </c>
      <c r="B340" s="196">
        <v>13850</v>
      </c>
      <c r="C340" s="196">
        <v>1620</v>
      </c>
      <c r="D340" s="196">
        <v>1383</v>
      </c>
      <c r="E340" s="196">
        <v>1620</v>
      </c>
      <c r="F340" s="196">
        <v>1426</v>
      </c>
    </row>
    <row r="341" spans="1:6" ht="15.75">
      <c r="A341" s="196">
        <v>13850</v>
      </c>
      <c r="B341" s="196">
        <v>13900</v>
      </c>
      <c r="C341" s="196">
        <v>1628</v>
      </c>
      <c r="D341" s="196">
        <v>1388</v>
      </c>
      <c r="E341" s="196">
        <v>1628</v>
      </c>
      <c r="F341" s="196">
        <v>1434</v>
      </c>
    </row>
    <row r="342" spans="1:6" ht="15.75">
      <c r="A342" s="196">
        <v>13900</v>
      </c>
      <c r="B342" s="196">
        <v>13950</v>
      </c>
      <c r="C342" s="196">
        <v>1635</v>
      </c>
      <c r="D342" s="196">
        <v>1393</v>
      </c>
      <c r="E342" s="196">
        <v>1635</v>
      </c>
      <c r="F342" s="196">
        <v>1441</v>
      </c>
    </row>
    <row r="343" spans="1:6" ht="15.75">
      <c r="A343" s="196">
        <v>13950</v>
      </c>
      <c r="B343" s="196">
        <v>14000</v>
      </c>
      <c r="C343" s="196">
        <v>1643</v>
      </c>
      <c r="D343" s="196">
        <v>1398</v>
      </c>
      <c r="E343" s="196">
        <v>1643</v>
      </c>
      <c r="F343" s="196">
        <v>1449</v>
      </c>
    </row>
    <row r="344" spans="1:6" ht="15.75">
      <c r="A344" s="196">
        <v>14000</v>
      </c>
      <c r="B344" s="196">
        <v>14050</v>
      </c>
      <c r="C344" s="196">
        <v>1650</v>
      </c>
      <c r="D344" s="196">
        <v>1403</v>
      </c>
      <c r="E344" s="196">
        <v>1650</v>
      </c>
      <c r="F344" s="196">
        <v>1456</v>
      </c>
    </row>
    <row r="345" spans="1:6" ht="15.75">
      <c r="A345" s="196">
        <v>14050</v>
      </c>
      <c r="B345" s="196">
        <v>14100</v>
      </c>
      <c r="C345" s="196">
        <v>1658</v>
      </c>
      <c r="D345" s="196">
        <v>1408</v>
      </c>
      <c r="E345" s="196">
        <v>1658</v>
      </c>
      <c r="F345" s="196">
        <v>1464</v>
      </c>
    </row>
    <row r="346" spans="1:6" ht="15.75">
      <c r="A346" s="196">
        <v>14100</v>
      </c>
      <c r="B346" s="196">
        <v>14150</v>
      </c>
      <c r="C346" s="196">
        <v>1665</v>
      </c>
      <c r="D346" s="196">
        <v>1413</v>
      </c>
      <c r="E346" s="196">
        <v>1665</v>
      </c>
      <c r="F346" s="196">
        <v>1471</v>
      </c>
    </row>
    <row r="347" spans="1:6" ht="15.75">
      <c r="A347" s="196">
        <v>14150</v>
      </c>
      <c r="B347" s="196">
        <v>14200</v>
      </c>
      <c r="C347" s="196">
        <v>1673</v>
      </c>
      <c r="D347" s="196">
        <v>1418</v>
      </c>
      <c r="E347" s="196">
        <v>1673</v>
      </c>
      <c r="F347" s="196">
        <v>1479</v>
      </c>
    </row>
    <row r="348" spans="1:6" ht="15.75">
      <c r="A348" s="196">
        <v>14200</v>
      </c>
      <c r="B348" s="196">
        <v>14250</v>
      </c>
      <c r="C348" s="196">
        <v>1680</v>
      </c>
      <c r="D348" s="196">
        <v>1423</v>
      </c>
      <c r="E348" s="196">
        <v>1680</v>
      </c>
      <c r="F348" s="196">
        <v>1486</v>
      </c>
    </row>
    <row r="349" spans="1:6" ht="15.75">
      <c r="A349" s="196">
        <v>14250</v>
      </c>
      <c r="B349" s="196">
        <v>14300</v>
      </c>
      <c r="C349" s="196">
        <v>1688</v>
      </c>
      <c r="D349" s="196">
        <v>1428</v>
      </c>
      <c r="E349" s="196">
        <v>1688</v>
      </c>
      <c r="F349" s="196">
        <v>1494</v>
      </c>
    </row>
    <row r="350" spans="1:6" ht="15.75">
      <c r="A350" s="196">
        <v>14300</v>
      </c>
      <c r="B350" s="196">
        <v>14350</v>
      </c>
      <c r="C350" s="196">
        <v>1695</v>
      </c>
      <c r="D350" s="196">
        <v>1433</v>
      </c>
      <c r="E350" s="196">
        <v>1695</v>
      </c>
      <c r="F350" s="196">
        <v>1501</v>
      </c>
    </row>
    <row r="351" spans="1:6" ht="15.75">
      <c r="A351" s="196">
        <v>14350</v>
      </c>
      <c r="B351" s="196">
        <v>14400</v>
      </c>
      <c r="C351" s="196">
        <v>1703</v>
      </c>
      <c r="D351" s="196">
        <v>1438</v>
      </c>
      <c r="E351" s="196">
        <v>1703</v>
      </c>
      <c r="F351" s="196">
        <v>1509</v>
      </c>
    </row>
    <row r="352" spans="1:6" ht="15.75">
      <c r="A352" s="196">
        <v>14400</v>
      </c>
      <c r="B352" s="196">
        <v>14450</v>
      </c>
      <c r="C352" s="196">
        <v>1710</v>
      </c>
      <c r="D352" s="196">
        <v>1443</v>
      </c>
      <c r="E352" s="196">
        <v>1710</v>
      </c>
      <c r="F352" s="196">
        <v>1516</v>
      </c>
    </row>
    <row r="353" spans="1:6" ht="15.75">
      <c r="A353" s="196">
        <v>14450</v>
      </c>
      <c r="B353" s="196">
        <v>14500</v>
      </c>
      <c r="C353" s="196">
        <v>1718</v>
      </c>
      <c r="D353" s="196">
        <v>1448</v>
      </c>
      <c r="E353" s="196">
        <v>1718</v>
      </c>
      <c r="F353" s="196">
        <v>1524</v>
      </c>
    </row>
    <row r="354" spans="1:6" ht="15.75">
      <c r="A354" s="196">
        <v>14500</v>
      </c>
      <c r="B354" s="196">
        <v>14550</v>
      </c>
      <c r="C354" s="196">
        <v>1725</v>
      </c>
      <c r="D354" s="196">
        <v>1453</v>
      </c>
      <c r="E354" s="196">
        <v>1725</v>
      </c>
      <c r="F354" s="196">
        <v>1531</v>
      </c>
    </row>
    <row r="355" spans="1:6" ht="15.75">
      <c r="A355" s="196">
        <v>14550</v>
      </c>
      <c r="B355" s="196">
        <v>14600</v>
      </c>
      <c r="C355" s="196">
        <v>1733</v>
      </c>
      <c r="D355" s="196">
        <v>1458</v>
      </c>
      <c r="E355" s="196">
        <v>1733</v>
      </c>
      <c r="F355" s="196">
        <v>1539</v>
      </c>
    </row>
    <row r="356" spans="1:6" ht="15.75">
      <c r="A356" s="196">
        <v>14600</v>
      </c>
      <c r="B356" s="196">
        <v>14650</v>
      </c>
      <c r="C356" s="196">
        <v>1740</v>
      </c>
      <c r="D356" s="196">
        <v>1463</v>
      </c>
      <c r="E356" s="196">
        <v>1740</v>
      </c>
      <c r="F356" s="196">
        <v>1546</v>
      </c>
    </row>
    <row r="357" spans="1:6" ht="15.75">
      <c r="A357" s="196">
        <v>14650</v>
      </c>
      <c r="B357" s="196">
        <v>14700</v>
      </c>
      <c r="C357" s="196">
        <v>1748</v>
      </c>
      <c r="D357" s="196">
        <v>1468</v>
      </c>
      <c r="E357" s="196">
        <v>1748</v>
      </c>
      <c r="F357" s="196">
        <v>1554</v>
      </c>
    </row>
    <row r="358" spans="1:6" ht="15.75">
      <c r="A358" s="196">
        <v>14700</v>
      </c>
      <c r="B358" s="196">
        <v>14750</v>
      </c>
      <c r="C358" s="196">
        <v>1755</v>
      </c>
      <c r="D358" s="196">
        <v>1473</v>
      </c>
      <c r="E358" s="196">
        <v>1755</v>
      </c>
      <c r="F358" s="196">
        <v>1561</v>
      </c>
    </row>
    <row r="359" spans="1:6" ht="15.75">
      <c r="A359" s="196">
        <v>14750</v>
      </c>
      <c r="B359" s="196">
        <v>14800</v>
      </c>
      <c r="C359" s="196">
        <v>1763</v>
      </c>
      <c r="D359" s="196">
        <v>1478</v>
      </c>
      <c r="E359" s="196">
        <v>1763</v>
      </c>
      <c r="F359" s="196">
        <v>1569</v>
      </c>
    </row>
    <row r="360" spans="1:6" ht="15.75">
      <c r="A360" s="196">
        <v>14800</v>
      </c>
      <c r="B360" s="196">
        <v>14850</v>
      </c>
      <c r="C360" s="196">
        <v>1770</v>
      </c>
      <c r="D360" s="196">
        <v>1483</v>
      </c>
      <c r="E360" s="196">
        <v>1770</v>
      </c>
      <c r="F360" s="196">
        <v>1576</v>
      </c>
    </row>
    <row r="361" spans="1:6" ht="15.75">
      <c r="A361" s="196">
        <v>14850</v>
      </c>
      <c r="B361" s="196">
        <v>14900</v>
      </c>
      <c r="C361" s="196">
        <v>1778</v>
      </c>
      <c r="D361" s="196">
        <v>1488</v>
      </c>
      <c r="E361" s="196">
        <v>1778</v>
      </c>
      <c r="F361" s="196">
        <v>1584</v>
      </c>
    </row>
    <row r="362" spans="1:6" ht="15.75">
      <c r="A362" s="196">
        <v>14900</v>
      </c>
      <c r="B362" s="196">
        <v>14950</v>
      </c>
      <c r="C362" s="196">
        <v>1785</v>
      </c>
      <c r="D362" s="196">
        <v>1493</v>
      </c>
      <c r="E362" s="196">
        <v>1785</v>
      </c>
      <c r="F362" s="196">
        <v>1591</v>
      </c>
    </row>
    <row r="363" spans="1:6" ht="15.75">
      <c r="A363" s="196">
        <v>14950</v>
      </c>
      <c r="B363" s="196">
        <v>15000</v>
      </c>
      <c r="C363" s="196">
        <v>1793</v>
      </c>
      <c r="D363" s="196">
        <v>1498</v>
      </c>
      <c r="E363" s="196">
        <v>1793</v>
      </c>
      <c r="F363" s="196">
        <v>1599</v>
      </c>
    </row>
    <row r="364" spans="1:6" ht="15.75">
      <c r="A364" s="196">
        <v>15000</v>
      </c>
      <c r="B364" s="196">
        <v>15050</v>
      </c>
      <c r="C364" s="196">
        <v>1800</v>
      </c>
      <c r="D364" s="196">
        <v>1503</v>
      </c>
      <c r="E364" s="196">
        <v>1800</v>
      </c>
      <c r="F364" s="196">
        <v>1606</v>
      </c>
    </row>
    <row r="365" spans="1:6" ht="15.75">
      <c r="A365" s="196">
        <v>15050</v>
      </c>
      <c r="B365" s="196">
        <v>15100</v>
      </c>
      <c r="C365" s="196">
        <v>1808</v>
      </c>
      <c r="D365" s="196">
        <v>1508</v>
      </c>
      <c r="E365" s="196">
        <v>1808</v>
      </c>
      <c r="F365" s="196">
        <v>1614</v>
      </c>
    </row>
    <row r="366" spans="1:6" ht="15.75">
      <c r="A366" s="196">
        <v>15100</v>
      </c>
      <c r="B366" s="196">
        <v>15150</v>
      </c>
      <c r="C366" s="196">
        <v>1815</v>
      </c>
      <c r="D366" s="196">
        <v>1513</v>
      </c>
      <c r="E366" s="196">
        <v>1815</v>
      </c>
      <c r="F366" s="196">
        <v>1621</v>
      </c>
    </row>
    <row r="367" spans="1:6" ht="15.75">
      <c r="A367" s="196">
        <v>15150</v>
      </c>
      <c r="B367" s="196">
        <v>15200</v>
      </c>
      <c r="C367" s="196">
        <v>1823</v>
      </c>
      <c r="D367" s="196">
        <v>1518</v>
      </c>
      <c r="E367" s="196">
        <v>1823</v>
      </c>
      <c r="F367" s="196">
        <v>1629</v>
      </c>
    </row>
    <row r="368" spans="1:6" ht="15.75">
      <c r="A368" s="196">
        <v>15200</v>
      </c>
      <c r="B368" s="196">
        <v>15250</v>
      </c>
      <c r="C368" s="196">
        <v>1830</v>
      </c>
      <c r="D368" s="196">
        <v>1523</v>
      </c>
      <c r="E368" s="196">
        <v>1830</v>
      </c>
      <c r="F368" s="196">
        <v>1636</v>
      </c>
    </row>
    <row r="369" spans="1:6" ht="15.75">
      <c r="A369" s="196">
        <v>15250</v>
      </c>
      <c r="B369" s="196">
        <v>15300</v>
      </c>
      <c r="C369" s="196">
        <v>1838</v>
      </c>
      <c r="D369" s="196">
        <v>1528</v>
      </c>
      <c r="E369" s="196">
        <v>1838</v>
      </c>
      <c r="F369" s="196">
        <v>1644</v>
      </c>
    </row>
    <row r="370" spans="1:6" ht="15.75">
      <c r="A370" s="196">
        <v>15300</v>
      </c>
      <c r="B370" s="196">
        <v>15350</v>
      </c>
      <c r="C370" s="196">
        <v>1845</v>
      </c>
      <c r="D370" s="196">
        <v>1533</v>
      </c>
      <c r="E370" s="196">
        <v>1845</v>
      </c>
      <c r="F370" s="196">
        <v>1651</v>
      </c>
    </row>
    <row r="371" spans="1:6" ht="15.75">
      <c r="A371" s="196">
        <v>15350</v>
      </c>
      <c r="B371" s="196">
        <v>15400</v>
      </c>
      <c r="C371" s="196">
        <v>1853</v>
      </c>
      <c r="D371" s="196">
        <v>1538</v>
      </c>
      <c r="E371" s="196">
        <v>1853</v>
      </c>
      <c r="F371" s="196">
        <v>1659</v>
      </c>
    </row>
    <row r="372" spans="1:6" ht="15.75">
      <c r="A372" s="196">
        <v>15400</v>
      </c>
      <c r="B372" s="196">
        <v>15450</v>
      </c>
      <c r="C372" s="196">
        <v>1860</v>
      </c>
      <c r="D372" s="196">
        <v>1543</v>
      </c>
      <c r="E372" s="196">
        <v>1860</v>
      </c>
      <c r="F372" s="196">
        <v>1666</v>
      </c>
    </row>
    <row r="373" spans="1:6" ht="15.75">
      <c r="A373" s="196">
        <v>15450</v>
      </c>
      <c r="B373" s="196">
        <v>15500</v>
      </c>
      <c r="C373" s="196">
        <v>1868</v>
      </c>
      <c r="D373" s="196">
        <v>1548</v>
      </c>
      <c r="E373" s="196">
        <v>1868</v>
      </c>
      <c r="F373" s="196">
        <v>1674</v>
      </c>
    </row>
    <row r="374" spans="1:6" ht="15.75">
      <c r="A374" s="196">
        <v>15500</v>
      </c>
      <c r="B374" s="196">
        <v>15550</v>
      </c>
      <c r="C374" s="196">
        <v>1875</v>
      </c>
      <c r="D374" s="196">
        <v>1553</v>
      </c>
      <c r="E374" s="196">
        <v>1875</v>
      </c>
      <c r="F374" s="196">
        <v>1681</v>
      </c>
    </row>
    <row r="375" spans="1:6" ht="15.75">
      <c r="A375" s="196">
        <v>15550</v>
      </c>
      <c r="B375" s="196">
        <v>15600</v>
      </c>
      <c r="C375" s="196">
        <v>1883</v>
      </c>
      <c r="D375" s="196">
        <v>1558</v>
      </c>
      <c r="E375" s="196">
        <v>1883</v>
      </c>
      <c r="F375" s="196">
        <v>1689</v>
      </c>
    </row>
    <row r="376" spans="1:6" ht="15.75">
      <c r="A376" s="196">
        <v>15600</v>
      </c>
      <c r="B376" s="196">
        <v>15650</v>
      </c>
      <c r="C376" s="196">
        <v>1890</v>
      </c>
      <c r="D376" s="196">
        <v>1563</v>
      </c>
      <c r="E376" s="196">
        <v>1890</v>
      </c>
      <c r="F376" s="196">
        <v>1696</v>
      </c>
    </row>
    <row r="377" spans="1:6" ht="15.75">
      <c r="A377" s="196">
        <v>15650</v>
      </c>
      <c r="B377" s="196">
        <v>15700</v>
      </c>
      <c r="C377" s="196">
        <v>1898</v>
      </c>
      <c r="D377" s="196">
        <v>1568</v>
      </c>
      <c r="E377" s="196">
        <v>1898</v>
      </c>
      <c r="F377" s="196">
        <v>1704</v>
      </c>
    </row>
    <row r="378" spans="1:6" ht="15.75">
      <c r="A378" s="196">
        <v>15700</v>
      </c>
      <c r="B378" s="196">
        <v>15750</v>
      </c>
      <c r="C378" s="196">
        <v>1905</v>
      </c>
      <c r="D378" s="196">
        <v>1573</v>
      </c>
      <c r="E378" s="196">
        <v>1905</v>
      </c>
      <c r="F378" s="196">
        <v>1711</v>
      </c>
    </row>
    <row r="379" spans="1:6" ht="15.75">
      <c r="A379" s="196">
        <v>15750</v>
      </c>
      <c r="B379" s="196">
        <v>15800</v>
      </c>
      <c r="C379" s="196">
        <v>1913</v>
      </c>
      <c r="D379" s="196">
        <v>1578</v>
      </c>
      <c r="E379" s="196">
        <v>1913</v>
      </c>
      <c r="F379" s="196">
        <v>1719</v>
      </c>
    </row>
    <row r="380" spans="1:6" ht="15.75">
      <c r="A380" s="196">
        <v>15800</v>
      </c>
      <c r="B380" s="196">
        <v>15850</v>
      </c>
      <c r="C380" s="196">
        <v>1920</v>
      </c>
      <c r="D380" s="196">
        <v>1583</v>
      </c>
      <c r="E380" s="196">
        <v>1920</v>
      </c>
      <c r="F380" s="196">
        <v>1726</v>
      </c>
    </row>
    <row r="381" spans="1:6" ht="15.75">
      <c r="A381" s="196">
        <v>15850</v>
      </c>
      <c r="B381" s="196">
        <v>15900</v>
      </c>
      <c r="C381" s="196">
        <v>1928</v>
      </c>
      <c r="D381" s="196">
        <v>1588</v>
      </c>
      <c r="E381" s="196">
        <v>1928</v>
      </c>
      <c r="F381" s="196">
        <v>1734</v>
      </c>
    </row>
    <row r="382" spans="1:6" ht="15.75">
      <c r="A382" s="196">
        <v>15900</v>
      </c>
      <c r="B382" s="196">
        <v>15950</v>
      </c>
      <c r="C382" s="196">
        <v>1935</v>
      </c>
      <c r="D382" s="196">
        <v>1593</v>
      </c>
      <c r="E382" s="196">
        <v>1935</v>
      </c>
      <c r="F382" s="196">
        <v>1741</v>
      </c>
    </row>
    <row r="383" spans="1:6" ht="15.75">
      <c r="A383" s="196">
        <v>15950</v>
      </c>
      <c r="B383" s="196">
        <v>16000</v>
      </c>
      <c r="C383" s="196">
        <v>1943</v>
      </c>
      <c r="D383" s="196">
        <v>1598</v>
      </c>
      <c r="E383" s="196">
        <v>1943</v>
      </c>
      <c r="F383" s="196">
        <v>1749</v>
      </c>
    </row>
    <row r="384" spans="1:6" ht="15.75">
      <c r="A384" s="196">
        <v>16000</v>
      </c>
      <c r="B384" s="196">
        <v>16050</v>
      </c>
      <c r="C384" s="196">
        <v>1950</v>
      </c>
      <c r="D384" s="196">
        <v>1603</v>
      </c>
      <c r="E384" s="196">
        <v>1950</v>
      </c>
      <c r="F384" s="196">
        <v>1756</v>
      </c>
    </row>
    <row r="385" spans="1:6" ht="15.75">
      <c r="A385" s="196">
        <v>16050</v>
      </c>
      <c r="B385" s="196">
        <v>16100</v>
      </c>
      <c r="C385" s="196">
        <v>1958</v>
      </c>
      <c r="D385" s="196">
        <v>1608</v>
      </c>
      <c r="E385" s="196">
        <v>1958</v>
      </c>
      <c r="F385" s="196">
        <v>1764</v>
      </c>
    </row>
    <row r="386" spans="1:6" ht="15.75">
      <c r="A386" s="196">
        <v>16100</v>
      </c>
      <c r="B386" s="196">
        <v>16150</v>
      </c>
      <c r="C386" s="196">
        <v>1965</v>
      </c>
      <c r="D386" s="196">
        <v>1613</v>
      </c>
      <c r="E386" s="196">
        <v>1965</v>
      </c>
      <c r="F386" s="196">
        <v>1771</v>
      </c>
    </row>
    <row r="387" spans="1:6" ht="15.75">
      <c r="A387" s="196">
        <v>16150</v>
      </c>
      <c r="B387" s="196">
        <v>16200</v>
      </c>
      <c r="C387" s="196">
        <v>1973</v>
      </c>
      <c r="D387" s="196">
        <v>1618</v>
      </c>
      <c r="E387" s="196">
        <v>1973</v>
      </c>
      <c r="F387" s="196">
        <v>1779</v>
      </c>
    </row>
    <row r="388" spans="1:6" ht="15.75">
      <c r="A388" s="196">
        <v>16200</v>
      </c>
      <c r="B388" s="196">
        <v>16250</v>
      </c>
      <c r="C388" s="196">
        <v>1980</v>
      </c>
      <c r="D388" s="196">
        <v>1623</v>
      </c>
      <c r="E388" s="196">
        <v>1980</v>
      </c>
      <c r="F388" s="196">
        <v>1786</v>
      </c>
    </row>
    <row r="389" spans="1:6" ht="15.75">
      <c r="A389" s="196">
        <v>16250</v>
      </c>
      <c r="B389" s="196">
        <v>16300</v>
      </c>
      <c r="C389" s="196">
        <v>1988</v>
      </c>
      <c r="D389" s="196">
        <v>1628</v>
      </c>
      <c r="E389" s="196">
        <v>1988</v>
      </c>
      <c r="F389" s="196">
        <v>1794</v>
      </c>
    </row>
    <row r="390" spans="1:6" ht="15.75">
      <c r="A390" s="196">
        <v>16300</v>
      </c>
      <c r="B390" s="196">
        <v>16350</v>
      </c>
      <c r="C390" s="196">
        <v>1995</v>
      </c>
      <c r="D390" s="196">
        <v>1633</v>
      </c>
      <c r="E390" s="196">
        <v>1995</v>
      </c>
      <c r="F390" s="196">
        <v>1801</v>
      </c>
    </row>
    <row r="391" spans="1:6" ht="15.75">
      <c r="A391" s="196">
        <v>16350</v>
      </c>
      <c r="B391" s="196">
        <v>16400</v>
      </c>
      <c r="C391" s="196">
        <v>2003</v>
      </c>
      <c r="D391" s="196">
        <v>1638</v>
      </c>
      <c r="E391" s="196">
        <v>2003</v>
      </c>
      <c r="F391" s="196">
        <v>1809</v>
      </c>
    </row>
    <row r="392" spans="1:6" ht="15.75">
      <c r="A392" s="196">
        <v>16400</v>
      </c>
      <c r="B392" s="196">
        <v>16450</v>
      </c>
      <c r="C392" s="196">
        <v>2010</v>
      </c>
      <c r="D392" s="196">
        <v>1643</v>
      </c>
      <c r="E392" s="196">
        <v>2010</v>
      </c>
      <c r="F392" s="196">
        <v>1816</v>
      </c>
    </row>
    <row r="393" spans="1:6" ht="15.75">
      <c r="A393" s="196">
        <v>16450</v>
      </c>
      <c r="B393" s="196">
        <v>16500</v>
      </c>
      <c r="C393" s="196">
        <v>2018</v>
      </c>
      <c r="D393" s="196">
        <v>1648</v>
      </c>
      <c r="E393" s="196">
        <v>2018</v>
      </c>
      <c r="F393" s="196">
        <v>1824</v>
      </c>
    </row>
    <row r="394" spans="1:6" ht="15.75">
      <c r="A394" s="196">
        <v>16500</v>
      </c>
      <c r="B394" s="196">
        <v>16550</v>
      </c>
      <c r="C394" s="196">
        <v>2025</v>
      </c>
      <c r="D394" s="196">
        <v>1653</v>
      </c>
      <c r="E394" s="196">
        <v>2025</v>
      </c>
      <c r="F394" s="196">
        <v>1831</v>
      </c>
    </row>
    <row r="395" spans="1:6" ht="15.75">
      <c r="A395" s="196">
        <v>16550</v>
      </c>
      <c r="B395" s="196">
        <v>16600</v>
      </c>
      <c r="C395" s="196">
        <v>2033</v>
      </c>
      <c r="D395" s="196">
        <v>1658</v>
      </c>
      <c r="E395" s="196">
        <v>2033</v>
      </c>
      <c r="F395" s="196">
        <v>1839</v>
      </c>
    </row>
    <row r="396" spans="1:6" ht="15.75">
      <c r="A396" s="196">
        <v>16600</v>
      </c>
      <c r="B396" s="196">
        <v>16650</v>
      </c>
      <c r="C396" s="196">
        <v>2040</v>
      </c>
      <c r="D396" s="196">
        <v>1663</v>
      </c>
      <c r="E396" s="196">
        <v>2040</v>
      </c>
      <c r="F396" s="196">
        <v>1846</v>
      </c>
    </row>
    <row r="397" spans="1:6" ht="15.75">
      <c r="A397" s="196">
        <v>16650</v>
      </c>
      <c r="B397" s="196">
        <v>16700</v>
      </c>
      <c r="C397" s="196">
        <v>2048</v>
      </c>
      <c r="D397" s="196">
        <v>1668</v>
      </c>
      <c r="E397" s="196">
        <v>2048</v>
      </c>
      <c r="F397" s="196">
        <v>1854</v>
      </c>
    </row>
    <row r="398" spans="1:6" ht="15.75">
      <c r="A398" s="196">
        <v>16700</v>
      </c>
      <c r="B398" s="196">
        <v>16750</v>
      </c>
      <c r="C398" s="196">
        <v>2055</v>
      </c>
      <c r="D398" s="196">
        <v>1673</v>
      </c>
      <c r="E398" s="196">
        <v>2055</v>
      </c>
      <c r="F398" s="196">
        <v>1861</v>
      </c>
    </row>
    <row r="399" spans="1:6" ht="15.75">
      <c r="A399" s="196">
        <v>16750</v>
      </c>
      <c r="B399" s="196">
        <v>16800</v>
      </c>
      <c r="C399" s="196">
        <v>2063</v>
      </c>
      <c r="D399" s="196">
        <v>1678</v>
      </c>
      <c r="E399" s="196">
        <v>2063</v>
      </c>
      <c r="F399" s="196">
        <v>1869</v>
      </c>
    </row>
    <row r="400" spans="1:6" ht="15.75">
      <c r="A400" s="196">
        <v>16800</v>
      </c>
      <c r="B400" s="196">
        <v>16850</v>
      </c>
      <c r="C400" s="196">
        <v>2070</v>
      </c>
      <c r="D400" s="196">
        <v>1683</v>
      </c>
      <c r="E400" s="196">
        <v>2070</v>
      </c>
      <c r="F400" s="196">
        <v>1876</v>
      </c>
    </row>
    <row r="401" spans="1:6" ht="15.75">
      <c r="A401" s="196">
        <v>16850</v>
      </c>
      <c r="B401" s="196">
        <v>16900</v>
      </c>
      <c r="C401" s="196">
        <v>2078</v>
      </c>
      <c r="D401" s="196">
        <v>1688</v>
      </c>
      <c r="E401" s="196">
        <v>2078</v>
      </c>
      <c r="F401" s="196">
        <v>1884</v>
      </c>
    </row>
    <row r="402" spans="1:6" ht="15.75">
      <c r="A402" s="196">
        <v>16900</v>
      </c>
      <c r="B402" s="196">
        <v>16950</v>
      </c>
      <c r="C402" s="196">
        <v>2085</v>
      </c>
      <c r="D402" s="196">
        <v>1693</v>
      </c>
      <c r="E402" s="196">
        <v>2085</v>
      </c>
      <c r="F402" s="196">
        <v>1891</v>
      </c>
    </row>
    <row r="403" spans="1:6" ht="15.75">
      <c r="A403" s="196">
        <v>16950</v>
      </c>
      <c r="B403" s="196">
        <v>17000</v>
      </c>
      <c r="C403" s="196">
        <v>2093</v>
      </c>
      <c r="D403" s="196">
        <v>1698</v>
      </c>
      <c r="E403" s="196">
        <v>2093</v>
      </c>
      <c r="F403" s="196">
        <v>1899</v>
      </c>
    </row>
    <row r="404" spans="1:6" ht="15.75">
      <c r="A404" s="196">
        <v>17000</v>
      </c>
      <c r="B404" s="196">
        <v>17050</v>
      </c>
      <c r="C404" s="196">
        <v>2100</v>
      </c>
      <c r="D404" s="196">
        <v>1703</v>
      </c>
      <c r="E404" s="196">
        <v>2100</v>
      </c>
      <c r="F404" s="196">
        <v>1906</v>
      </c>
    </row>
    <row r="405" spans="1:6" ht="15.75">
      <c r="A405" s="196">
        <v>17050</v>
      </c>
      <c r="B405" s="196">
        <v>17100</v>
      </c>
      <c r="C405" s="196">
        <v>2108</v>
      </c>
      <c r="D405" s="196">
        <v>1708</v>
      </c>
      <c r="E405" s="196">
        <v>2108</v>
      </c>
      <c r="F405" s="196">
        <v>1914</v>
      </c>
    </row>
    <row r="406" spans="1:6" ht="15.75">
      <c r="A406" s="196">
        <v>17100</v>
      </c>
      <c r="B406" s="196">
        <v>17150</v>
      </c>
      <c r="C406" s="196">
        <v>2115</v>
      </c>
      <c r="D406" s="196">
        <v>1713</v>
      </c>
      <c r="E406" s="196">
        <v>2115</v>
      </c>
      <c r="F406" s="196">
        <v>1921</v>
      </c>
    </row>
    <row r="407" spans="1:6" ht="15.75">
      <c r="A407" s="196">
        <v>17150</v>
      </c>
      <c r="B407" s="196">
        <v>17200</v>
      </c>
      <c r="C407" s="196">
        <v>2123</v>
      </c>
      <c r="D407" s="196">
        <v>1718</v>
      </c>
      <c r="E407" s="196">
        <v>2123</v>
      </c>
      <c r="F407" s="196">
        <v>1929</v>
      </c>
    </row>
    <row r="408" spans="1:6" ht="15.75">
      <c r="A408" s="196">
        <v>17200</v>
      </c>
      <c r="B408" s="196">
        <v>17250</v>
      </c>
      <c r="C408" s="196">
        <v>2130</v>
      </c>
      <c r="D408" s="196">
        <v>1723</v>
      </c>
      <c r="E408" s="196">
        <v>2130</v>
      </c>
      <c r="F408" s="196">
        <v>1936</v>
      </c>
    </row>
    <row r="409" spans="1:6" ht="15.75">
      <c r="A409" s="196">
        <v>17250</v>
      </c>
      <c r="B409" s="196">
        <v>17300</v>
      </c>
      <c r="C409" s="196">
        <v>2138</v>
      </c>
      <c r="D409" s="196">
        <v>1728</v>
      </c>
      <c r="E409" s="196">
        <v>2138</v>
      </c>
      <c r="F409" s="196">
        <v>1944</v>
      </c>
    </row>
    <row r="410" spans="1:6" ht="15.75">
      <c r="A410" s="196">
        <v>17300</v>
      </c>
      <c r="B410" s="196">
        <v>17350</v>
      </c>
      <c r="C410" s="196">
        <v>2145</v>
      </c>
      <c r="D410" s="196">
        <v>1733</v>
      </c>
      <c r="E410" s="196">
        <v>2145</v>
      </c>
      <c r="F410" s="196">
        <v>1951</v>
      </c>
    </row>
    <row r="411" spans="1:6" ht="15.75">
      <c r="A411" s="196">
        <v>17350</v>
      </c>
      <c r="B411" s="196">
        <v>17400</v>
      </c>
      <c r="C411" s="196">
        <v>2153</v>
      </c>
      <c r="D411" s="196">
        <v>1738</v>
      </c>
      <c r="E411" s="196">
        <v>2153</v>
      </c>
      <c r="F411" s="196">
        <v>1959</v>
      </c>
    </row>
    <row r="412" spans="1:6" ht="15.75">
      <c r="A412" s="196">
        <v>17400</v>
      </c>
      <c r="B412" s="196">
        <v>17450</v>
      </c>
      <c r="C412" s="196">
        <v>2160</v>
      </c>
      <c r="D412" s="196">
        <v>1743</v>
      </c>
      <c r="E412" s="196">
        <v>2160</v>
      </c>
      <c r="F412" s="196">
        <v>1966</v>
      </c>
    </row>
    <row r="413" spans="1:6" ht="15.75">
      <c r="A413" s="196">
        <v>17450</v>
      </c>
      <c r="B413" s="196">
        <v>17500</v>
      </c>
      <c r="C413" s="196">
        <v>2168</v>
      </c>
      <c r="D413" s="196">
        <v>1748</v>
      </c>
      <c r="E413" s="196">
        <v>2168</v>
      </c>
      <c r="F413" s="196">
        <v>1974</v>
      </c>
    </row>
    <row r="414" spans="1:6" ht="15.75">
      <c r="A414" s="196">
        <v>17500</v>
      </c>
      <c r="B414" s="196">
        <v>17550</v>
      </c>
      <c r="C414" s="196">
        <v>2175</v>
      </c>
      <c r="D414" s="196">
        <v>1753</v>
      </c>
      <c r="E414" s="196">
        <v>2175</v>
      </c>
      <c r="F414" s="196">
        <v>1981</v>
      </c>
    </row>
    <row r="415" spans="1:6" ht="15.75">
      <c r="A415" s="196">
        <v>17550</v>
      </c>
      <c r="B415" s="196">
        <v>17600</v>
      </c>
      <c r="C415" s="196">
        <v>2183</v>
      </c>
      <c r="D415" s="196">
        <v>1758</v>
      </c>
      <c r="E415" s="196">
        <v>2183</v>
      </c>
      <c r="F415" s="196">
        <v>1989</v>
      </c>
    </row>
    <row r="416" spans="1:6" ht="15.75">
      <c r="A416" s="196">
        <v>17600</v>
      </c>
      <c r="B416" s="196">
        <v>17650</v>
      </c>
      <c r="C416" s="196">
        <v>2190</v>
      </c>
      <c r="D416" s="196">
        <v>1763</v>
      </c>
      <c r="E416" s="196">
        <v>2190</v>
      </c>
      <c r="F416" s="196">
        <v>1996</v>
      </c>
    </row>
    <row r="417" spans="1:6" ht="15.75">
      <c r="A417" s="196">
        <v>17650</v>
      </c>
      <c r="B417" s="196">
        <v>17700</v>
      </c>
      <c r="C417" s="196">
        <v>2198</v>
      </c>
      <c r="D417" s="196">
        <v>1768</v>
      </c>
      <c r="E417" s="196">
        <v>2198</v>
      </c>
      <c r="F417" s="196">
        <v>2004</v>
      </c>
    </row>
    <row r="418" spans="1:6" ht="15.75">
      <c r="A418" s="196">
        <v>17700</v>
      </c>
      <c r="B418" s="196">
        <v>17750</v>
      </c>
      <c r="C418" s="196">
        <v>2205</v>
      </c>
      <c r="D418" s="196">
        <v>1773</v>
      </c>
      <c r="E418" s="196">
        <v>2205</v>
      </c>
      <c r="F418" s="196">
        <v>2011</v>
      </c>
    </row>
    <row r="419" spans="1:6" ht="15.75">
      <c r="A419" s="196">
        <v>17750</v>
      </c>
      <c r="B419" s="196">
        <v>17800</v>
      </c>
      <c r="C419" s="196">
        <v>2213</v>
      </c>
      <c r="D419" s="196">
        <v>1778</v>
      </c>
      <c r="E419" s="196">
        <v>2213</v>
      </c>
      <c r="F419" s="196">
        <v>2019</v>
      </c>
    </row>
    <row r="420" spans="1:6" ht="15.75">
      <c r="A420" s="196">
        <v>17800</v>
      </c>
      <c r="B420" s="196">
        <v>17850</v>
      </c>
      <c r="C420" s="196">
        <v>2220</v>
      </c>
      <c r="D420" s="196">
        <v>1783</v>
      </c>
      <c r="E420" s="196">
        <v>2220</v>
      </c>
      <c r="F420" s="196">
        <v>2026</v>
      </c>
    </row>
    <row r="421" spans="1:6" ht="15.75">
      <c r="A421" s="196">
        <v>17850</v>
      </c>
      <c r="B421" s="196">
        <v>17900</v>
      </c>
      <c r="C421" s="196">
        <v>2228</v>
      </c>
      <c r="D421" s="196">
        <v>1788</v>
      </c>
      <c r="E421" s="196">
        <v>2228</v>
      </c>
      <c r="F421" s="196">
        <v>2034</v>
      </c>
    </row>
    <row r="422" spans="1:6" ht="15.75">
      <c r="A422" s="196">
        <v>17900</v>
      </c>
      <c r="B422" s="196">
        <v>17950</v>
      </c>
      <c r="C422" s="196">
        <v>2235</v>
      </c>
      <c r="D422" s="196">
        <v>1793</v>
      </c>
      <c r="E422" s="196">
        <v>2235</v>
      </c>
      <c r="F422" s="196">
        <v>2041</v>
      </c>
    </row>
    <row r="423" spans="1:6" ht="15.75">
      <c r="A423" s="196">
        <v>17950</v>
      </c>
      <c r="B423" s="196">
        <v>18000</v>
      </c>
      <c r="C423" s="196">
        <v>2243</v>
      </c>
      <c r="D423" s="196">
        <v>1798</v>
      </c>
      <c r="E423" s="196">
        <v>2243</v>
      </c>
      <c r="F423" s="196">
        <v>2049</v>
      </c>
    </row>
    <row r="424" spans="1:6" ht="15.75">
      <c r="A424" s="196">
        <v>18000</v>
      </c>
      <c r="B424" s="196">
        <v>18050</v>
      </c>
      <c r="C424" s="196">
        <v>2250</v>
      </c>
      <c r="D424" s="196">
        <v>1803</v>
      </c>
      <c r="E424" s="196">
        <v>2250</v>
      </c>
      <c r="F424" s="196">
        <v>2056</v>
      </c>
    </row>
    <row r="425" spans="1:6" ht="15.75">
      <c r="A425" s="196">
        <v>18050</v>
      </c>
      <c r="B425" s="196">
        <v>18100</v>
      </c>
      <c r="C425" s="196">
        <v>2258</v>
      </c>
      <c r="D425" s="196">
        <v>1808</v>
      </c>
      <c r="E425" s="196">
        <v>2258</v>
      </c>
      <c r="F425" s="196">
        <v>2064</v>
      </c>
    </row>
    <row r="426" spans="1:6" ht="15.75">
      <c r="A426" s="196">
        <v>18100</v>
      </c>
      <c r="B426" s="196">
        <v>18150</v>
      </c>
      <c r="C426" s="196">
        <v>2265</v>
      </c>
      <c r="D426" s="196">
        <v>1813</v>
      </c>
      <c r="E426" s="196">
        <v>2265</v>
      </c>
      <c r="F426" s="196">
        <v>2071</v>
      </c>
    </row>
    <row r="427" spans="1:6" ht="15.75">
      <c r="A427" s="196">
        <v>18150</v>
      </c>
      <c r="B427" s="196">
        <v>18200</v>
      </c>
      <c r="C427" s="196">
        <v>2273</v>
      </c>
      <c r="D427" s="196">
        <v>1819</v>
      </c>
      <c r="E427" s="196">
        <v>2273</v>
      </c>
      <c r="F427" s="196">
        <v>2079</v>
      </c>
    </row>
    <row r="428" spans="1:6" ht="15.75">
      <c r="A428" s="196">
        <v>18200</v>
      </c>
      <c r="B428" s="196">
        <v>18250</v>
      </c>
      <c r="C428" s="196">
        <v>2280</v>
      </c>
      <c r="D428" s="196">
        <v>1826</v>
      </c>
      <c r="E428" s="196">
        <v>2280</v>
      </c>
      <c r="F428" s="196">
        <v>2086</v>
      </c>
    </row>
    <row r="429" spans="1:6" ht="15.75">
      <c r="A429" s="196">
        <v>18250</v>
      </c>
      <c r="B429" s="196">
        <v>18300</v>
      </c>
      <c r="C429" s="196">
        <v>2288</v>
      </c>
      <c r="D429" s="196">
        <v>1834</v>
      </c>
      <c r="E429" s="196">
        <v>2288</v>
      </c>
      <c r="F429" s="196">
        <v>2094</v>
      </c>
    </row>
    <row r="430" spans="1:6" ht="15.75">
      <c r="A430" s="196">
        <v>18300</v>
      </c>
      <c r="B430" s="196">
        <v>18350</v>
      </c>
      <c r="C430" s="196">
        <v>2295</v>
      </c>
      <c r="D430" s="196">
        <v>1841</v>
      </c>
      <c r="E430" s="196">
        <v>2295</v>
      </c>
      <c r="F430" s="196">
        <v>2101</v>
      </c>
    </row>
    <row r="431" spans="1:6" ht="15.75">
      <c r="A431" s="196">
        <v>18350</v>
      </c>
      <c r="B431" s="196">
        <v>18400</v>
      </c>
      <c r="C431" s="196">
        <v>2303</v>
      </c>
      <c r="D431" s="196">
        <v>1849</v>
      </c>
      <c r="E431" s="196">
        <v>2303</v>
      </c>
      <c r="F431" s="196">
        <v>2109</v>
      </c>
    </row>
    <row r="432" spans="1:6" ht="15.75">
      <c r="A432" s="196">
        <v>18400</v>
      </c>
      <c r="B432" s="196">
        <v>18450</v>
      </c>
      <c r="C432" s="196">
        <v>2310</v>
      </c>
      <c r="D432" s="196">
        <v>1856</v>
      </c>
      <c r="E432" s="196">
        <v>2310</v>
      </c>
      <c r="F432" s="196">
        <v>2116</v>
      </c>
    </row>
    <row r="433" spans="1:6" ht="15.75">
      <c r="A433" s="196">
        <v>18450</v>
      </c>
      <c r="B433" s="196">
        <v>18500</v>
      </c>
      <c r="C433" s="196">
        <v>2318</v>
      </c>
      <c r="D433" s="196">
        <v>1864</v>
      </c>
      <c r="E433" s="196">
        <v>2318</v>
      </c>
      <c r="F433" s="196">
        <v>2124</v>
      </c>
    </row>
    <row r="434" spans="1:6" ht="15.75">
      <c r="A434" s="196">
        <v>18500</v>
      </c>
      <c r="B434" s="196">
        <v>18550</v>
      </c>
      <c r="C434" s="196">
        <v>2325</v>
      </c>
      <c r="D434" s="196">
        <v>1871</v>
      </c>
      <c r="E434" s="196">
        <v>2325</v>
      </c>
      <c r="F434" s="196">
        <v>2131</v>
      </c>
    </row>
    <row r="435" spans="1:6" ht="15.75">
      <c r="A435" s="196">
        <v>18550</v>
      </c>
      <c r="B435" s="196">
        <v>18600</v>
      </c>
      <c r="C435" s="196">
        <v>2333</v>
      </c>
      <c r="D435" s="196">
        <v>1879</v>
      </c>
      <c r="E435" s="196">
        <v>2333</v>
      </c>
      <c r="F435" s="196">
        <v>2139</v>
      </c>
    </row>
    <row r="436" spans="1:6" ht="15.75">
      <c r="A436" s="196">
        <v>18600</v>
      </c>
      <c r="B436" s="196">
        <v>18650</v>
      </c>
      <c r="C436" s="196">
        <v>2340</v>
      </c>
      <c r="D436" s="196">
        <v>1886</v>
      </c>
      <c r="E436" s="196">
        <v>2340</v>
      </c>
      <c r="F436" s="196">
        <v>2146</v>
      </c>
    </row>
    <row r="437" spans="1:6" ht="15.75">
      <c r="A437" s="196">
        <v>18650</v>
      </c>
      <c r="B437" s="196">
        <v>18700</v>
      </c>
      <c r="C437" s="196">
        <v>2348</v>
      </c>
      <c r="D437" s="196">
        <v>1894</v>
      </c>
      <c r="E437" s="196">
        <v>2348</v>
      </c>
      <c r="F437" s="196">
        <v>2154</v>
      </c>
    </row>
    <row r="438" spans="1:6" ht="15.75">
      <c r="A438" s="196">
        <v>18700</v>
      </c>
      <c r="B438" s="196">
        <v>18750</v>
      </c>
      <c r="C438" s="196">
        <v>2355</v>
      </c>
      <c r="D438" s="196">
        <v>1901</v>
      </c>
      <c r="E438" s="196">
        <v>2355</v>
      </c>
      <c r="F438" s="196">
        <v>2161</v>
      </c>
    </row>
    <row r="439" spans="1:6" ht="15.75">
      <c r="A439" s="196">
        <v>18750</v>
      </c>
      <c r="B439" s="196">
        <v>18800</v>
      </c>
      <c r="C439" s="196">
        <v>2363</v>
      </c>
      <c r="D439" s="196">
        <v>1909</v>
      </c>
      <c r="E439" s="196">
        <v>2363</v>
      </c>
      <c r="F439" s="196">
        <v>2169</v>
      </c>
    </row>
    <row r="440" spans="1:6" ht="15.75">
      <c r="A440" s="196">
        <v>18800</v>
      </c>
      <c r="B440" s="196">
        <v>18850</v>
      </c>
      <c r="C440" s="196">
        <v>2370</v>
      </c>
      <c r="D440" s="196">
        <v>1916</v>
      </c>
      <c r="E440" s="196">
        <v>2370</v>
      </c>
      <c r="F440" s="196">
        <v>2176</v>
      </c>
    </row>
    <row r="441" spans="1:6" ht="15.75">
      <c r="A441" s="196">
        <v>18850</v>
      </c>
      <c r="B441" s="196">
        <v>18900</v>
      </c>
      <c r="C441" s="196">
        <v>2378</v>
      </c>
      <c r="D441" s="196">
        <v>1924</v>
      </c>
      <c r="E441" s="196">
        <v>2378</v>
      </c>
      <c r="F441" s="196">
        <v>2184</v>
      </c>
    </row>
    <row r="442" spans="1:6" ht="15.75">
      <c r="A442" s="196">
        <v>18900</v>
      </c>
      <c r="B442" s="196">
        <v>18950</v>
      </c>
      <c r="C442" s="196">
        <v>2385</v>
      </c>
      <c r="D442" s="196">
        <v>1931</v>
      </c>
      <c r="E442" s="196">
        <v>2385</v>
      </c>
      <c r="F442" s="196">
        <v>2191</v>
      </c>
    </row>
    <row r="443" spans="1:6" ht="15.75">
      <c r="A443" s="196">
        <v>18950</v>
      </c>
      <c r="B443" s="196">
        <v>19000</v>
      </c>
      <c r="C443" s="196">
        <v>2393</v>
      </c>
      <c r="D443" s="196">
        <v>1939</v>
      </c>
      <c r="E443" s="196">
        <v>2393</v>
      </c>
      <c r="F443" s="196">
        <v>2199</v>
      </c>
    </row>
    <row r="444" spans="1:6" ht="15.75">
      <c r="A444" s="196">
        <v>19000</v>
      </c>
      <c r="B444" s="196">
        <v>19050</v>
      </c>
      <c r="C444" s="196">
        <v>2400</v>
      </c>
      <c r="D444" s="196">
        <v>1946</v>
      </c>
      <c r="E444" s="196">
        <v>2400</v>
      </c>
      <c r="F444" s="196">
        <v>2206</v>
      </c>
    </row>
    <row r="445" spans="1:6" ht="15.75">
      <c r="A445" s="196">
        <v>19050</v>
      </c>
      <c r="B445" s="196">
        <v>19100</v>
      </c>
      <c r="C445" s="196">
        <v>2408</v>
      </c>
      <c r="D445" s="196">
        <v>1954</v>
      </c>
      <c r="E445" s="196">
        <v>2408</v>
      </c>
      <c r="F445" s="196">
        <v>2214</v>
      </c>
    </row>
    <row r="446" spans="1:6" ht="15.75">
      <c r="A446" s="196">
        <v>19100</v>
      </c>
      <c r="B446" s="196">
        <v>19150</v>
      </c>
      <c r="C446" s="196">
        <v>2415</v>
      </c>
      <c r="D446" s="196">
        <v>1961</v>
      </c>
      <c r="E446" s="196">
        <v>2415</v>
      </c>
      <c r="F446" s="196">
        <v>2221</v>
      </c>
    </row>
    <row r="447" spans="1:6" ht="15.75">
      <c r="A447" s="196">
        <v>19150</v>
      </c>
      <c r="B447" s="196">
        <v>19200</v>
      </c>
      <c r="C447" s="196">
        <v>2423</v>
      </c>
      <c r="D447" s="196">
        <v>1969</v>
      </c>
      <c r="E447" s="196">
        <v>2423</v>
      </c>
      <c r="F447" s="196">
        <v>2229</v>
      </c>
    </row>
    <row r="448" spans="1:6" ht="15.75">
      <c r="A448" s="196">
        <v>19200</v>
      </c>
      <c r="B448" s="196">
        <v>19250</v>
      </c>
      <c r="C448" s="196">
        <v>2430</v>
      </c>
      <c r="D448" s="196">
        <v>1976</v>
      </c>
      <c r="E448" s="196">
        <v>2430</v>
      </c>
      <c r="F448" s="196">
        <v>2236</v>
      </c>
    </row>
    <row r="449" spans="1:6" ht="15.75">
      <c r="A449" s="196">
        <v>19250</v>
      </c>
      <c r="B449" s="196">
        <v>19300</v>
      </c>
      <c r="C449" s="196">
        <v>2438</v>
      </c>
      <c r="D449" s="196">
        <v>1984</v>
      </c>
      <c r="E449" s="196">
        <v>2438</v>
      </c>
      <c r="F449" s="196">
        <v>2244</v>
      </c>
    </row>
    <row r="450" spans="1:6" ht="15.75">
      <c r="A450" s="196">
        <v>19300</v>
      </c>
      <c r="B450" s="196">
        <v>19350</v>
      </c>
      <c r="C450" s="196">
        <v>2445</v>
      </c>
      <c r="D450" s="196">
        <v>1991</v>
      </c>
      <c r="E450" s="196">
        <v>2445</v>
      </c>
      <c r="F450" s="196">
        <v>2251</v>
      </c>
    </row>
    <row r="451" spans="1:6" ht="15.75">
      <c r="A451" s="196">
        <v>19350</v>
      </c>
      <c r="B451" s="196">
        <v>19400</v>
      </c>
      <c r="C451" s="196">
        <v>2453</v>
      </c>
      <c r="D451" s="196">
        <v>1999</v>
      </c>
      <c r="E451" s="196">
        <v>2453</v>
      </c>
      <c r="F451" s="196">
        <v>2259</v>
      </c>
    </row>
    <row r="452" spans="1:6" ht="15.75">
      <c r="A452" s="196">
        <v>19400</v>
      </c>
      <c r="B452" s="196">
        <v>19450</v>
      </c>
      <c r="C452" s="196">
        <v>2460</v>
      </c>
      <c r="D452" s="196">
        <v>2006</v>
      </c>
      <c r="E452" s="196">
        <v>2460</v>
      </c>
      <c r="F452" s="196">
        <v>2266</v>
      </c>
    </row>
    <row r="453" spans="1:6" ht="15.75">
      <c r="A453" s="196">
        <v>19450</v>
      </c>
      <c r="B453" s="196">
        <v>19500</v>
      </c>
      <c r="C453" s="196">
        <v>2468</v>
      </c>
      <c r="D453" s="196">
        <v>2014</v>
      </c>
      <c r="E453" s="196">
        <v>2468</v>
      </c>
      <c r="F453" s="196">
        <v>2274</v>
      </c>
    </row>
    <row r="454" spans="1:6" ht="15.75">
      <c r="A454" s="196">
        <v>19500</v>
      </c>
      <c r="B454" s="196">
        <v>19550</v>
      </c>
      <c r="C454" s="196">
        <v>2475</v>
      </c>
      <c r="D454" s="196">
        <v>2021</v>
      </c>
      <c r="E454" s="196">
        <v>2475</v>
      </c>
      <c r="F454" s="196">
        <v>2281</v>
      </c>
    </row>
    <row r="455" spans="1:6" ht="15.75">
      <c r="A455" s="196">
        <v>19550</v>
      </c>
      <c r="B455" s="196">
        <v>19600</v>
      </c>
      <c r="C455" s="196">
        <v>2483</v>
      </c>
      <c r="D455" s="196">
        <v>2029</v>
      </c>
      <c r="E455" s="196">
        <v>2483</v>
      </c>
      <c r="F455" s="196">
        <v>2289</v>
      </c>
    </row>
    <row r="456" spans="1:6" ht="15.75">
      <c r="A456" s="196">
        <v>19600</v>
      </c>
      <c r="B456" s="196">
        <v>19650</v>
      </c>
      <c r="C456" s="196">
        <v>2490</v>
      </c>
      <c r="D456" s="196">
        <v>2036</v>
      </c>
      <c r="E456" s="196">
        <v>2490</v>
      </c>
      <c r="F456" s="196">
        <v>2296</v>
      </c>
    </row>
    <row r="457" spans="1:6" ht="15.75">
      <c r="A457" s="196">
        <v>19650</v>
      </c>
      <c r="B457" s="196">
        <v>19700</v>
      </c>
      <c r="C457" s="196">
        <v>2498</v>
      </c>
      <c r="D457" s="196">
        <v>2044</v>
      </c>
      <c r="E457" s="196">
        <v>2498</v>
      </c>
      <c r="F457" s="196">
        <v>2304</v>
      </c>
    </row>
    <row r="458" spans="1:6" ht="15.75">
      <c r="A458" s="196">
        <v>19700</v>
      </c>
      <c r="B458" s="196">
        <v>19750</v>
      </c>
      <c r="C458" s="196">
        <v>2505</v>
      </c>
      <c r="D458" s="196">
        <v>2051</v>
      </c>
      <c r="E458" s="196">
        <v>2505</v>
      </c>
      <c r="F458" s="196">
        <v>2311</v>
      </c>
    </row>
    <row r="459" spans="1:6" ht="15.75">
      <c r="A459" s="196">
        <v>19750</v>
      </c>
      <c r="B459" s="196">
        <v>19800</v>
      </c>
      <c r="C459" s="196">
        <v>2513</v>
      </c>
      <c r="D459" s="196">
        <v>2059</v>
      </c>
      <c r="E459" s="196">
        <v>2513</v>
      </c>
      <c r="F459" s="196">
        <v>2319</v>
      </c>
    </row>
    <row r="460" spans="1:6" ht="15.75">
      <c r="A460" s="196">
        <v>19800</v>
      </c>
      <c r="B460" s="196">
        <v>19850</v>
      </c>
      <c r="C460" s="196">
        <v>2520</v>
      </c>
      <c r="D460" s="196">
        <v>2066</v>
      </c>
      <c r="E460" s="196">
        <v>2520</v>
      </c>
      <c r="F460" s="196">
        <v>2326</v>
      </c>
    </row>
    <row r="461" spans="1:6" ht="15.75">
      <c r="A461" s="196">
        <v>19850</v>
      </c>
      <c r="B461" s="196">
        <v>19900</v>
      </c>
      <c r="C461" s="196">
        <v>2528</v>
      </c>
      <c r="D461" s="196">
        <v>2074</v>
      </c>
      <c r="E461" s="196">
        <v>2528</v>
      </c>
      <c r="F461" s="196">
        <v>2334</v>
      </c>
    </row>
    <row r="462" spans="1:6" ht="15.75">
      <c r="A462" s="196">
        <v>19900</v>
      </c>
      <c r="B462" s="196">
        <v>19950</v>
      </c>
      <c r="C462" s="196">
        <v>2535</v>
      </c>
      <c r="D462" s="196">
        <v>2081</v>
      </c>
      <c r="E462" s="196">
        <v>2535</v>
      </c>
      <c r="F462" s="196">
        <v>2341</v>
      </c>
    </row>
    <row r="463" spans="1:6" ht="15.75">
      <c r="A463" s="196">
        <v>19950</v>
      </c>
      <c r="B463" s="196">
        <v>20000</v>
      </c>
      <c r="C463" s="196">
        <v>2543</v>
      </c>
      <c r="D463" s="196">
        <v>2089</v>
      </c>
      <c r="E463" s="196">
        <v>2543</v>
      </c>
      <c r="F463" s="196">
        <v>2349</v>
      </c>
    </row>
    <row r="464" spans="1:6" ht="15.75">
      <c r="A464" s="196">
        <v>20000</v>
      </c>
      <c r="B464" s="196">
        <v>20050</v>
      </c>
      <c r="C464" s="196">
        <v>2550</v>
      </c>
      <c r="D464" s="196">
        <v>2096</v>
      </c>
      <c r="E464" s="196">
        <v>2550</v>
      </c>
      <c r="F464" s="196">
        <v>2356</v>
      </c>
    </row>
    <row r="465" spans="1:6" ht="15.75">
      <c r="A465" s="196">
        <v>20050</v>
      </c>
      <c r="B465" s="196">
        <v>20100</v>
      </c>
      <c r="C465" s="196">
        <v>2558</v>
      </c>
      <c r="D465" s="196">
        <v>2104</v>
      </c>
      <c r="E465" s="196">
        <v>2558</v>
      </c>
      <c r="F465" s="196">
        <v>2364</v>
      </c>
    </row>
    <row r="466" spans="1:6" ht="15.75">
      <c r="A466" s="196">
        <v>20100</v>
      </c>
      <c r="B466" s="196">
        <v>20150</v>
      </c>
      <c r="C466" s="196">
        <v>2565</v>
      </c>
      <c r="D466" s="196">
        <v>2111</v>
      </c>
      <c r="E466" s="196">
        <v>2565</v>
      </c>
      <c r="F466" s="196">
        <v>2371</v>
      </c>
    </row>
    <row r="467" spans="1:6" ht="15.75">
      <c r="A467" s="196">
        <v>20150</v>
      </c>
      <c r="B467" s="196">
        <v>20200</v>
      </c>
      <c r="C467" s="196">
        <v>2573</v>
      </c>
      <c r="D467" s="196">
        <v>2119</v>
      </c>
      <c r="E467" s="196">
        <v>2573</v>
      </c>
      <c r="F467" s="196">
        <v>2379</v>
      </c>
    </row>
    <row r="468" spans="1:6" ht="15.75">
      <c r="A468" s="196">
        <v>20200</v>
      </c>
      <c r="B468" s="196">
        <v>20250</v>
      </c>
      <c r="C468" s="196">
        <v>2580</v>
      </c>
      <c r="D468" s="196">
        <v>2126</v>
      </c>
      <c r="E468" s="196">
        <v>2580</v>
      </c>
      <c r="F468" s="196">
        <v>2386</v>
      </c>
    </row>
    <row r="469" spans="1:6" ht="15.75">
      <c r="A469" s="196">
        <v>20250</v>
      </c>
      <c r="B469" s="196">
        <v>20300</v>
      </c>
      <c r="C469" s="196">
        <v>2588</v>
      </c>
      <c r="D469" s="196">
        <v>2134</v>
      </c>
      <c r="E469" s="196">
        <v>2588</v>
      </c>
      <c r="F469" s="196">
        <v>2394</v>
      </c>
    </row>
    <row r="470" spans="1:6" ht="15.75">
      <c r="A470" s="196">
        <v>20300</v>
      </c>
      <c r="B470" s="196">
        <v>20350</v>
      </c>
      <c r="C470" s="196">
        <v>2595</v>
      </c>
      <c r="D470" s="196">
        <v>2141</v>
      </c>
      <c r="E470" s="196">
        <v>2595</v>
      </c>
      <c r="F470" s="196">
        <v>2401</v>
      </c>
    </row>
    <row r="471" spans="1:6" ht="15.75">
      <c r="A471" s="196">
        <v>20350</v>
      </c>
      <c r="B471" s="196">
        <v>20400</v>
      </c>
      <c r="C471" s="196">
        <v>2603</v>
      </c>
      <c r="D471" s="196">
        <v>2149</v>
      </c>
      <c r="E471" s="196">
        <v>2603</v>
      </c>
      <c r="F471" s="196">
        <v>2409</v>
      </c>
    </row>
    <row r="472" spans="1:6" ht="15.75">
      <c r="A472" s="196">
        <v>20400</v>
      </c>
      <c r="B472" s="196">
        <v>20450</v>
      </c>
      <c r="C472" s="196">
        <v>2610</v>
      </c>
      <c r="D472" s="196">
        <v>2156</v>
      </c>
      <c r="E472" s="196">
        <v>2610</v>
      </c>
      <c r="F472" s="196">
        <v>2416</v>
      </c>
    </row>
    <row r="473" spans="1:6" ht="15.75">
      <c r="A473" s="196">
        <v>20450</v>
      </c>
      <c r="B473" s="196">
        <v>20500</v>
      </c>
      <c r="C473" s="196">
        <v>2618</v>
      </c>
      <c r="D473" s="196">
        <v>2164</v>
      </c>
      <c r="E473" s="196">
        <v>2618</v>
      </c>
      <c r="F473" s="196">
        <v>2424</v>
      </c>
    </row>
    <row r="474" spans="1:6" ht="15.75">
      <c r="A474" s="196">
        <v>20500</v>
      </c>
      <c r="B474" s="196">
        <v>20550</v>
      </c>
      <c r="C474" s="196">
        <v>2625</v>
      </c>
      <c r="D474" s="196">
        <v>2171</v>
      </c>
      <c r="E474" s="196">
        <v>2625</v>
      </c>
      <c r="F474" s="196">
        <v>2431</v>
      </c>
    </row>
    <row r="475" spans="1:6" ht="15.75">
      <c r="A475" s="196">
        <v>20550</v>
      </c>
      <c r="B475" s="196">
        <v>20600</v>
      </c>
      <c r="C475" s="196">
        <v>2633</v>
      </c>
      <c r="D475" s="196">
        <v>2179</v>
      </c>
      <c r="E475" s="196">
        <v>2633</v>
      </c>
      <c r="F475" s="196">
        <v>2439</v>
      </c>
    </row>
    <row r="476" spans="1:6" ht="15.75">
      <c r="A476" s="196">
        <v>20600</v>
      </c>
      <c r="B476" s="196">
        <v>20650</v>
      </c>
      <c r="C476" s="196">
        <v>2640</v>
      </c>
      <c r="D476" s="196">
        <v>2186</v>
      </c>
      <c r="E476" s="196">
        <v>2640</v>
      </c>
      <c r="F476" s="196">
        <v>2446</v>
      </c>
    </row>
    <row r="477" spans="1:6" ht="15.75">
      <c r="A477" s="196">
        <v>20650</v>
      </c>
      <c r="B477" s="196">
        <v>20700</v>
      </c>
      <c r="C477" s="196">
        <v>2648</v>
      </c>
      <c r="D477" s="196">
        <v>2194</v>
      </c>
      <c r="E477" s="196">
        <v>2648</v>
      </c>
      <c r="F477" s="196">
        <v>2454</v>
      </c>
    </row>
    <row r="478" spans="1:6" ht="15.75">
      <c r="A478" s="196">
        <v>20700</v>
      </c>
      <c r="B478" s="196">
        <v>20750</v>
      </c>
      <c r="C478" s="196">
        <v>2655</v>
      </c>
      <c r="D478" s="196">
        <v>2201</v>
      </c>
      <c r="E478" s="196">
        <v>2655</v>
      </c>
      <c r="F478" s="196">
        <v>2461</v>
      </c>
    </row>
    <row r="479" spans="1:6" ht="15.75">
      <c r="A479" s="196">
        <v>20750</v>
      </c>
      <c r="B479" s="196">
        <v>20800</v>
      </c>
      <c r="C479" s="196">
        <v>2663</v>
      </c>
      <c r="D479" s="196">
        <v>2209</v>
      </c>
      <c r="E479" s="196">
        <v>2663</v>
      </c>
      <c r="F479" s="196">
        <v>2469</v>
      </c>
    </row>
    <row r="480" spans="1:6" ht="15.75">
      <c r="A480" s="196">
        <v>20800</v>
      </c>
      <c r="B480" s="196">
        <v>20850</v>
      </c>
      <c r="C480" s="196">
        <v>2670</v>
      </c>
      <c r="D480" s="196">
        <v>2216</v>
      </c>
      <c r="E480" s="196">
        <v>2670</v>
      </c>
      <c r="F480" s="196">
        <v>2476</v>
      </c>
    </row>
    <row r="481" spans="1:6" ht="15.75">
      <c r="A481" s="196">
        <v>20850</v>
      </c>
      <c r="B481" s="196">
        <v>20900</v>
      </c>
      <c r="C481" s="196">
        <v>2678</v>
      </c>
      <c r="D481" s="196">
        <v>2224</v>
      </c>
      <c r="E481" s="196">
        <v>2678</v>
      </c>
      <c r="F481" s="196">
        <v>2484</v>
      </c>
    </row>
    <row r="482" spans="1:6" ht="15.75">
      <c r="A482" s="196">
        <v>20900</v>
      </c>
      <c r="B482" s="196">
        <v>20950</v>
      </c>
      <c r="C482" s="196">
        <v>2685</v>
      </c>
      <c r="D482" s="196">
        <v>2231</v>
      </c>
      <c r="E482" s="196">
        <v>2685</v>
      </c>
      <c r="F482" s="196">
        <v>2491</v>
      </c>
    </row>
    <row r="483" spans="1:6" ht="15.75">
      <c r="A483" s="196">
        <v>20950</v>
      </c>
      <c r="B483" s="196">
        <v>21000</v>
      </c>
      <c r="C483" s="196">
        <v>2693</v>
      </c>
      <c r="D483" s="196">
        <v>2239</v>
      </c>
      <c r="E483" s="196">
        <v>2693</v>
      </c>
      <c r="F483" s="196">
        <v>2499</v>
      </c>
    </row>
    <row r="484" spans="1:6" ht="15.75">
      <c r="A484" s="196">
        <v>21000</v>
      </c>
      <c r="B484" s="196">
        <v>21050</v>
      </c>
      <c r="C484" s="196">
        <v>2700</v>
      </c>
      <c r="D484" s="196">
        <v>2246</v>
      </c>
      <c r="E484" s="196">
        <v>2700</v>
      </c>
      <c r="F484" s="196">
        <v>2506</v>
      </c>
    </row>
    <row r="485" spans="1:6" ht="15.75">
      <c r="A485" s="196">
        <v>21050</v>
      </c>
      <c r="B485" s="196">
        <v>21100</v>
      </c>
      <c r="C485" s="196">
        <v>2708</v>
      </c>
      <c r="D485" s="196">
        <v>2254</v>
      </c>
      <c r="E485" s="196">
        <v>2708</v>
      </c>
      <c r="F485" s="196">
        <v>2514</v>
      </c>
    </row>
    <row r="486" spans="1:6" ht="15.75">
      <c r="A486" s="196">
        <v>21100</v>
      </c>
      <c r="B486" s="196">
        <v>21150</v>
      </c>
      <c r="C486" s="196">
        <v>2715</v>
      </c>
      <c r="D486" s="196">
        <v>2261</v>
      </c>
      <c r="E486" s="196">
        <v>2715</v>
      </c>
      <c r="F486" s="196">
        <v>2521</v>
      </c>
    </row>
    <row r="487" spans="1:6" ht="15.75">
      <c r="A487" s="196">
        <v>21150</v>
      </c>
      <c r="B487" s="196">
        <v>21200</v>
      </c>
      <c r="C487" s="196">
        <v>2723</v>
      </c>
      <c r="D487" s="196">
        <v>2269</v>
      </c>
      <c r="E487" s="196">
        <v>2723</v>
      </c>
      <c r="F487" s="196">
        <v>2529</v>
      </c>
    </row>
    <row r="488" spans="1:6" ht="15.75">
      <c r="A488" s="196">
        <v>21200</v>
      </c>
      <c r="B488" s="196">
        <v>21250</v>
      </c>
      <c r="C488" s="196">
        <v>2730</v>
      </c>
      <c r="D488" s="196">
        <v>2276</v>
      </c>
      <c r="E488" s="196">
        <v>2730</v>
      </c>
      <c r="F488" s="196">
        <v>2536</v>
      </c>
    </row>
    <row r="489" spans="1:6" ht="15.75">
      <c r="A489" s="196">
        <v>21250</v>
      </c>
      <c r="B489" s="196">
        <v>21300</v>
      </c>
      <c r="C489" s="196">
        <v>2738</v>
      </c>
      <c r="D489" s="196">
        <v>2284</v>
      </c>
      <c r="E489" s="196">
        <v>2738</v>
      </c>
      <c r="F489" s="196">
        <v>2544</v>
      </c>
    </row>
    <row r="490" spans="1:6" ht="15.75">
      <c r="A490" s="196">
        <v>21300</v>
      </c>
      <c r="B490" s="196">
        <v>21350</v>
      </c>
      <c r="C490" s="196">
        <v>2745</v>
      </c>
      <c r="D490" s="196">
        <v>2291</v>
      </c>
      <c r="E490" s="196">
        <v>2745</v>
      </c>
      <c r="F490" s="196">
        <v>2551</v>
      </c>
    </row>
    <row r="491" spans="1:6" ht="15.75">
      <c r="A491" s="196">
        <v>21350</v>
      </c>
      <c r="B491" s="196">
        <v>21400</v>
      </c>
      <c r="C491" s="196">
        <v>2753</v>
      </c>
      <c r="D491" s="196">
        <v>2299</v>
      </c>
      <c r="E491" s="196">
        <v>2753</v>
      </c>
      <c r="F491" s="196">
        <v>2559</v>
      </c>
    </row>
    <row r="492" spans="1:6" ht="15.75">
      <c r="A492" s="196">
        <v>21400</v>
      </c>
      <c r="B492" s="196">
        <v>21450</v>
      </c>
      <c r="C492" s="196">
        <v>2760</v>
      </c>
      <c r="D492" s="196">
        <v>2306</v>
      </c>
      <c r="E492" s="196">
        <v>2760</v>
      </c>
      <c r="F492" s="196">
        <v>2566</v>
      </c>
    </row>
    <row r="493" spans="1:6" ht="15.75">
      <c r="A493" s="196">
        <v>21450</v>
      </c>
      <c r="B493" s="196">
        <v>21500</v>
      </c>
      <c r="C493" s="196">
        <v>2768</v>
      </c>
      <c r="D493" s="196">
        <v>2314</v>
      </c>
      <c r="E493" s="196">
        <v>2768</v>
      </c>
      <c r="F493" s="196">
        <v>2574</v>
      </c>
    </row>
    <row r="494" spans="1:6" ht="15.75">
      <c r="A494" s="196">
        <v>21500</v>
      </c>
      <c r="B494" s="196">
        <v>21550</v>
      </c>
      <c r="C494" s="196">
        <v>2775</v>
      </c>
      <c r="D494" s="196">
        <v>2321</v>
      </c>
      <c r="E494" s="196">
        <v>2775</v>
      </c>
      <c r="F494" s="196">
        <v>2581</v>
      </c>
    </row>
    <row r="495" spans="1:6" ht="15.75">
      <c r="A495" s="196">
        <v>21550</v>
      </c>
      <c r="B495" s="196">
        <v>21600</v>
      </c>
      <c r="C495" s="196">
        <v>2783</v>
      </c>
      <c r="D495" s="196">
        <v>2329</v>
      </c>
      <c r="E495" s="196">
        <v>2783</v>
      </c>
      <c r="F495" s="196">
        <v>2589</v>
      </c>
    </row>
    <row r="496" spans="1:6" ht="15.75">
      <c r="A496" s="196">
        <v>21600</v>
      </c>
      <c r="B496" s="196">
        <v>21650</v>
      </c>
      <c r="C496" s="196">
        <v>2790</v>
      </c>
      <c r="D496" s="196">
        <v>2336</v>
      </c>
      <c r="E496" s="196">
        <v>2790</v>
      </c>
      <c r="F496" s="196">
        <v>2596</v>
      </c>
    </row>
    <row r="497" spans="1:6" ht="15.75">
      <c r="A497" s="196">
        <v>21650</v>
      </c>
      <c r="B497" s="196">
        <v>21700</v>
      </c>
      <c r="C497" s="196">
        <v>2798</v>
      </c>
      <c r="D497" s="196">
        <v>2344</v>
      </c>
      <c r="E497" s="196">
        <v>2798</v>
      </c>
      <c r="F497" s="196">
        <v>2604</v>
      </c>
    </row>
    <row r="498" spans="1:6" ht="15.75">
      <c r="A498" s="196">
        <v>21700</v>
      </c>
      <c r="B498" s="196">
        <v>21750</v>
      </c>
      <c r="C498" s="196">
        <v>2805</v>
      </c>
      <c r="D498" s="196">
        <v>2351</v>
      </c>
      <c r="E498" s="196">
        <v>2805</v>
      </c>
      <c r="F498" s="196">
        <v>2611</v>
      </c>
    </row>
    <row r="499" spans="1:6" ht="15.75">
      <c r="A499" s="196">
        <v>21750</v>
      </c>
      <c r="B499" s="196">
        <v>21800</v>
      </c>
      <c r="C499" s="196">
        <v>2813</v>
      </c>
      <c r="D499" s="196">
        <v>2359</v>
      </c>
      <c r="E499" s="196">
        <v>2813</v>
      </c>
      <c r="F499" s="196">
        <v>2619</v>
      </c>
    </row>
    <row r="500" spans="1:6" ht="15.75">
      <c r="A500" s="196">
        <v>21800</v>
      </c>
      <c r="B500" s="196">
        <v>21850</v>
      </c>
      <c r="C500" s="196">
        <v>2820</v>
      </c>
      <c r="D500" s="196">
        <v>2366</v>
      </c>
      <c r="E500" s="196">
        <v>2820</v>
      </c>
      <c r="F500" s="196">
        <v>2626</v>
      </c>
    </row>
    <row r="501" spans="1:6" ht="15.75">
      <c r="A501" s="196">
        <v>21850</v>
      </c>
      <c r="B501" s="196">
        <v>21900</v>
      </c>
      <c r="C501" s="196">
        <v>2828</v>
      </c>
      <c r="D501" s="196">
        <v>2374</v>
      </c>
      <c r="E501" s="196">
        <v>2828</v>
      </c>
      <c r="F501" s="196">
        <v>2634</v>
      </c>
    </row>
    <row r="502" spans="1:6" ht="15.75">
      <c r="A502" s="196">
        <v>21900</v>
      </c>
      <c r="B502" s="196">
        <v>21950</v>
      </c>
      <c r="C502" s="196">
        <v>2835</v>
      </c>
      <c r="D502" s="196">
        <v>2381</v>
      </c>
      <c r="E502" s="196">
        <v>2835</v>
      </c>
      <c r="F502" s="196">
        <v>2641</v>
      </c>
    </row>
    <row r="503" spans="1:6" ht="15.75">
      <c r="A503" s="196">
        <v>21950</v>
      </c>
      <c r="B503" s="196">
        <v>22000</v>
      </c>
      <c r="C503" s="196">
        <v>2843</v>
      </c>
      <c r="D503" s="196">
        <v>2389</v>
      </c>
      <c r="E503" s="196">
        <v>2843</v>
      </c>
      <c r="F503" s="196">
        <v>2649</v>
      </c>
    </row>
    <row r="504" spans="1:6" ht="15.75">
      <c r="A504" s="196">
        <v>22000</v>
      </c>
      <c r="B504" s="196">
        <v>22050</v>
      </c>
      <c r="C504" s="196">
        <v>2850</v>
      </c>
      <c r="D504" s="196">
        <v>2396</v>
      </c>
      <c r="E504" s="196">
        <v>2850</v>
      </c>
      <c r="F504" s="196">
        <v>2656</v>
      </c>
    </row>
    <row r="505" spans="1:6" ht="15.75">
      <c r="A505" s="196">
        <v>22050</v>
      </c>
      <c r="B505" s="196">
        <v>22100</v>
      </c>
      <c r="C505" s="196">
        <v>2858</v>
      </c>
      <c r="D505" s="196">
        <v>2404</v>
      </c>
      <c r="E505" s="196">
        <v>2858</v>
      </c>
      <c r="F505" s="196">
        <v>2664</v>
      </c>
    </row>
    <row r="506" spans="1:6" ht="15.75">
      <c r="A506" s="196">
        <v>22100</v>
      </c>
      <c r="B506" s="196">
        <v>22150</v>
      </c>
      <c r="C506" s="196">
        <v>2865</v>
      </c>
      <c r="D506" s="196">
        <v>2411</v>
      </c>
      <c r="E506" s="196">
        <v>2865</v>
      </c>
      <c r="F506" s="196">
        <v>2671</v>
      </c>
    </row>
    <row r="507" spans="1:6" ht="15.75">
      <c r="A507" s="196">
        <v>22150</v>
      </c>
      <c r="B507" s="196">
        <v>22200</v>
      </c>
      <c r="C507" s="196">
        <v>2873</v>
      </c>
      <c r="D507" s="196">
        <v>2419</v>
      </c>
      <c r="E507" s="196">
        <v>2873</v>
      </c>
      <c r="F507" s="196">
        <v>2679</v>
      </c>
    </row>
    <row r="508" spans="1:6" ht="15.75">
      <c r="A508" s="196">
        <v>22200</v>
      </c>
      <c r="B508" s="196">
        <v>22250</v>
      </c>
      <c r="C508" s="196">
        <v>2880</v>
      </c>
      <c r="D508" s="196">
        <v>2426</v>
      </c>
      <c r="E508" s="196">
        <v>2880</v>
      </c>
      <c r="F508" s="196">
        <v>2686</v>
      </c>
    </row>
    <row r="509" spans="1:6" ht="15.75">
      <c r="A509" s="196">
        <v>22250</v>
      </c>
      <c r="B509" s="196">
        <v>22300</v>
      </c>
      <c r="C509" s="196">
        <v>2888</v>
      </c>
      <c r="D509" s="196">
        <v>2434</v>
      </c>
      <c r="E509" s="196">
        <v>2888</v>
      </c>
      <c r="F509" s="196">
        <v>2694</v>
      </c>
    </row>
    <row r="510" spans="1:6" ht="15.75">
      <c r="A510" s="196">
        <v>22300</v>
      </c>
      <c r="B510" s="196">
        <v>22350</v>
      </c>
      <c r="C510" s="196">
        <v>2895</v>
      </c>
      <c r="D510" s="196">
        <v>2441</v>
      </c>
      <c r="E510" s="196">
        <v>2895</v>
      </c>
      <c r="F510" s="196">
        <v>2701</v>
      </c>
    </row>
    <row r="511" spans="1:6" ht="15.75">
      <c r="A511" s="196">
        <v>22350</v>
      </c>
      <c r="B511" s="196">
        <v>22400</v>
      </c>
      <c r="C511" s="196">
        <v>2903</v>
      </c>
      <c r="D511" s="196">
        <v>2449</v>
      </c>
      <c r="E511" s="196">
        <v>2903</v>
      </c>
      <c r="F511" s="196">
        <v>2709</v>
      </c>
    </row>
    <row r="512" spans="1:6" ht="15.75">
      <c r="A512" s="196">
        <v>22400</v>
      </c>
      <c r="B512" s="196">
        <v>22450</v>
      </c>
      <c r="C512" s="196">
        <v>2910</v>
      </c>
      <c r="D512" s="196">
        <v>2456</v>
      </c>
      <c r="E512" s="196">
        <v>2910</v>
      </c>
      <c r="F512" s="196">
        <v>2716</v>
      </c>
    </row>
    <row r="513" spans="1:6" ht="15.75">
      <c r="A513" s="196">
        <v>22450</v>
      </c>
      <c r="B513" s="196">
        <v>22500</v>
      </c>
      <c r="C513" s="196">
        <v>2918</v>
      </c>
      <c r="D513" s="196">
        <v>2464</v>
      </c>
      <c r="E513" s="196">
        <v>2918</v>
      </c>
      <c r="F513" s="196">
        <v>2724</v>
      </c>
    </row>
    <row r="514" spans="1:6" ht="15.75">
      <c r="A514" s="196">
        <v>22500</v>
      </c>
      <c r="B514" s="196">
        <v>22550</v>
      </c>
      <c r="C514" s="196">
        <v>2925</v>
      </c>
      <c r="D514" s="196">
        <v>2471</v>
      </c>
      <c r="E514" s="196">
        <v>2925</v>
      </c>
      <c r="F514" s="196">
        <v>2731</v>
      </c>
    </row>
    <row r="515" spans="1:6" ht="15.75">
      <c r="A515" s="196">
        <v>22550</v>
      </c>
      <c r="B515" s="196">
        <v>22600</v>
      </c>
      <c r="C515" s="196">
        <v>2933</v>
      </c>
      <c r="D515" s="196">
        <v>2479</v>
      </c>
      <c r="E515" s="196">
        <v>2933</v>
      </c>
      <c r="F515" s="196">
        <v>2739</v>
      </c>
    </row>
    <row r="516" spans="1:6" ht="15.75">
      <c r="A516" s="196">
        <v>22600</v>
      </c>
      <c r="B516" s="196">
        <v>22650</v>
      </c>
      <c r="C516" s="196">
        <v>2940</v>
      </c>
      <c r="D516" s="196">
        <v>2486</v>
      </c>
      <c r="E516" s="196">
        <v>2940</v>
      </c>
      <c r="F516" s="196">
        <v>2746</v>
      </c>
    </row>
    <row r="517" spans="1:6" ht="15.75">
      <c r="A517" s="196">
        <v>22650</v>
      </c>
      <c r="B517" s="196">
        <v>22700</v>
      </c>
      <c r="C517" s="196">
        <v>2948</v>
      </c>
      <c r="D517" s="196">
        <v>2494</v>
      </c>
      <c r="E517" s="196">
        <v>2948</v>
      </c>
      <c r="F517" s="196">
        <v>2754</v>
      </c>
    </row>
    <row r="518" spans="1:6" ht="15.75">
      <c r="A518" s="196">
        <v>22700</v>
      </c>
      <c r="B518" s="196">
        <v>22750</v>
      </c>
      <c r="C518" s="196">
        <v>2955</v>
      </c>
      <c r="D518" s="196">
        <v>2501</v>
      </c>
      <c r="E518" s="196">
        <v>2955</v>
      </c>
      <c r="F518" s="196">
        <v>2761</v>
      </c>
    </row>
    <row r="519" spans="1:6" ht="15.75">
      <c r="A519" s="196">
        <v>22750</v>
      </c>
      <c r="B519" s="196">
        <v>22800</v>
      </c>
      <c r="C519" s="196">
        <v>2963</v>
      </c>
      <c r="D519" s="196">
        <v>2509</v>
      </c>
      <c r="E519" s="196">
        <v>2963</v>
      </c>
      <c r="F519" s="196">
        <v>2769</v>
      </c>
    </row>
    <row r="520" spans="1:6" ht="15.75">
      <c r="A520" s="196">
        <v>22800</v>
      </c>
      <c r="B520" s="196">
        <v>22850</v>
      </c>
      <c r="C520" s="196">
        <v>2970</v>
      </c>
      <c r="D520" s="196">
        <v>2516</v>
      </c>
      <c r="E520" s="196">
        <v>2970</v>
      </c>
      <c r="F520" s="196">
        <v>2776</v>
      </c>
    </row>
    <row r="521" spans="1:6" ht="15.75">
      <c r="A521" s="196">
        <v>22850</v>
      </c>
      <c r="B521" s="196">
        <v>22900</v>
      </c>
      <c r="C521" s="196">
        <v>2978</v>
      </c>
      <c r="D521" s="196">
        <v>2524</v>
      </c>
      <c r="E521" s="196">
        <v>2978</v>
      </c>
      <c r="F521" s="196">
        <v>2784</v>
      </c>
    </row>
    <row r="522" spans="1:6" ht="15.75">
      <c r="A522" s="196">
        <v>22900</v>
      </c>
      <c r="B522" s="196">
        <v>22950</v>
      </c>
      <c r="C522" s="196">
        <v>2985</v>
      </c>
      <c r="D522" s="196">
        <v>2531</v>
      </c>
      <c r="E522" s="196">
        <v>2985</v>
      </c>
      <c r="F522" s="196">
        <v>2791</v>
      </c>
    </row>
    <row r="523" spans="1:6" ht="15.75">
      <c r="A523" s="196">
        <v>22950</v>
      </c>
      <c r="B523" s="196">
        <v>23000</v>
      </c>
      <c r="C523" s="196">
        <v>2993</v>
      </c>
      <c r="D523" s="196">
        <v>2539</v>
      </c>
      <c r="E523" s="196">
        <v>2993</v>
      </c>
      <c r="F523" s="196">
        <v>2799</v>
      </c>
    </row>
    <row r="524" spans="1:6" ht="15.75">
      <c r="A524" s="196">
        <v>23000</v>
      </c>
      <c r="B524" s="196">
        <v>23050</v>
      </c>
      <c r="C524" s="196">
        <v>3000</v>
      </c>
      <c r="D524" s="196">
        <v>2546</v>
      </c>
      <c r="E524" s="196">
        <v>3000</v>
      </c>
      <c r="F524" s="196">
        <v>2806</v>
      </c>
    </row>
    <row r="525" spans="1:6" ht="15.75">
      <c r="A525" s="196">
        <v>23050</v>
      </c>
      <c r="B525" s="196">
        <v>23100</v>
      </c>
      <c r="C525" s="196">
        <v>3008</v>
      </c>
      <c r="D525" s="196">
        <v>2554</v>
      </c>
      <c r="E525" s="196">
        <v>3008</v>
      </c>
      <c r="F525" s="196">
        <v>2814</v>
      </c>
    </row>
    <row r="526" spans="1:6" ht="15.75">
      <c r="A526" s="196">
        <v>23100</v>
      </c>
      <c r="B526" s="196">
        <v>23150</v>
      </c>
      <c r="C526" s="196">
        <v>3015</v>
      </c>
      <c r="D526" s="196">
        <v>2561</v>
      </c>
      <c r="E526" s="196">
        <v>3015</v>
      </c>
      <c r="F526" s="196">
        <v>2821</v>
      </c>
    </row>
    <row r="527" spans="1:6" ht="15.75">
      <c r="A527" s="196">
        <v>23150</v>
      </c>
      <c r="B527" s="196">
        <v>23200</v>
      </c>
      <c r="C527" s="196">
        <v>3023</v>
      </c>
      <c r="D527" s="196">
        <v>2569</v>
      </c>
      <c r="E527" s="196">
        <v>3023</v>
      </c>
      <c r="F527" s="196">
        <v>2829</v>
      </c>
    </row>
    <row r="528" spans="1:6" ht="15.75">
      <c r="A528" s="196">
        <v>23200</v>
      </c>
      <c r="B528" s="196">
        <v>23250</v>
      </c>
      <c r="C528" s="196">
        <v>3030</v>
      </c>
      <c r="D528" s="196">
        <v>2576</v>
      </c>
      <c r="E528" s="196">
        <v>3030</v>
      </c>
      <c r="F528" s="196">
        <v>2836</v>
      </c>
    </row>
    <row r="529" spans="1:6" ht="15.75">
      <c r="A529" s="196">
        <v>23250</v>
      </c>
      <c r="B529" s="196">
        <v>23300</v>
      </c>
      <c r="C529" s="196">
        <v>3038</v>
      </c>
      <c r="D529" s="196">
        <v>2584</v>
      </c>
      <c r="E529" s="196">
        <v>3038</v>
      </c>
      <c r="F529" s="196">
        <v>2844</v>
      </c>
    </row>
    <row r="530" spans="1:6" ht="15.75">
      <c r="A530" s="196">
        <v>23300</v>
      </c>
      <c r="B530" s="196">
        <v>23350</v>
      </c>
      <c r="C530" s="196">
        <v>3045</v>
      </c>
      <c r="D530" s="196">
        <v>2591</v>
      </c>
      <c r="E530" s="196">
        <v>3045</v>
      </c>
      <c r="F530" s="196">
        <v>2851</v>
      </c>
    </row>
    <row r="531" spans="1:6" ht="15.75">
      <c r="A531" s="196">
        <v>23350</v>
      </c>
      <c r="B531" s="196">
        <v>23400</v>
      </c>
      <c r="C531" s="196">
        <v>3053</v>
      </c>
      <c r="D531" s="196">
        <v>2599</v>
      </c>
      <c r="E531" s="196">
        <v>3053</v>
      </c>
      <c r="F531" s="196">
        <v>2859</v>
      </c>
    </row>
    <row r="532" spans="1:6" ht="15.75">
      <c r="A532" s="196">
        <v>23400</v>
      </c>
      <c r="B532" s="196">
        <v>23450</v>
      </c>
      <c r="C532" s="196">
        <v>3060</v>
      </c>
      <c r="D532" s="196">
        <v>2606</v>
      </c>
      <c r="E532" s="196">
        <v>3060</v>
      </c>
      <c r="F532" s="196">
        <v>2866</v>
      </c>
    </row>
    <row r="533" spans="1:6" ht="15.75">
      <c r="A533" s="196">
        <v>23450</v>
      </c>
      <c r="B533" s="196">
        <v>23500</v>
      </c>
      <c r="C533" s="196">
        <v>3068</v>
      </c>
      <c r="D533" s="196">
        <v>2614</v>
      </c>
      <c r="E533" s="196">
        <v>3068</v>
      </c>
      <c r="F533" s="196">
        <v>2874</v>
      </c>
    </row>
    <row r="534" spans="1:6" ht="15.75">
      <c r="A534" s="196">
        <v>23500</v>
      </c>
      <c r="B534" s="196">
        <v>23550</v>
      </c>
      <c r="C534" s="196">
        <v>3075</v>
      </c>
      <c r="D534" s="196">
        <v>2621</v>
      </c>
      <c r="E534" s="196">
        <v>3075</v>
      </c>
      <c r="F534" s="196">
        <v>2881</v>
      </c>
    </row>
    <row r="535" spans="1:6" ht="15.75">
      <c r="A535" s="196">
        <v>23550</v>
      </c>
      <c r="B535" s="196">
        <v>23600</v>
      </c>
      <c r="C535" s="196">
        <v>3083</v>
      </c>
      <c r="D535" s="196">
        <v>2629</v>
      </c>
      <c r="E535" s="196">
        <v>3083</v>
      </c>
      <c r="F535" s="196">
        <v>2889</v>
      </c>
    </row>
    <row r="536" spans="1:6" ht="15.75">
      <c r="A536" s="196">
        <v>23600</v>
      </c>
      <c r="B536" s="196">
        <v>23650</v>
      </c>
      <c r="C536" s="196">
        <v>3090</v>
      </c>
      <c r="D536" s="196">
        <v>2636</v>
      </c>
      <c r="E536" s="196">
        <v>3090</v>
      </c>
      <c r="F536" s="196">
        <v>2896</v>
      </c>
    </row>
    <row r="537" spans="1:6" ht="15.75">
      <c r="A537" s="196">
        <v>23650</v>
      </c>
      <c r="B537" s="196">
        <v>23700</v>
      </c>
      <c r="C537" s="196">
        <v>3098</v>
      </c>
      <c r="D537" s="196">
        <v>2644</v>
      </c>
      <c r="E537" s="196">
        <v>3098</v>
      </c>
      <c r="F537" s="196">
        <v>2904</v>
      </c>
    </row>
    <row r="538" spans="1:6" ht="15.75">
      <c r="A538" s="196">
        <v>23700</v>
      </c>
      <c r="B538" s="196">
        <v>23750</v>
      </c>
      <c r="C538" s="196">
        <v>3105</v>
      </c>
      <c r="D538" s="196">
        <v>2651</v>
      </c>
      <c r="E538" s="196">
        <v>3105</v>
      </c>
      <c r="F538" s="196">
        <v>2911</v>
      </c>
    </row>
    <row r="539" spans="1:6" ht="15.75">
      <c r="A539" s="196">
        <v>23750</v>
      </c>
      <c r="B539" s="196">
        <v>23800</v>
      </c>
      <c r="C539" s="196">
        <v>3113</v>
      </c>
      <c r="D539" s="196">
        <v>2659</v>
      </c>
      <c r="E539" s="196">
        <v>3113</v>
      </c>
      <c r="F539" s="196">
        <v>2919</v>
      </c>
    </row>
    <row r="540" spans="1:6" ht="15.75">
      <c r="A540" s="196">
        <v>23800</v>
      </c>
      <c r="B540" s="196">
        <v>23850</v>
      </c>
      <c r="C540" s="196">
        <v>3120</v>
      </c>
      <c r="D540" s="196">
        <v>2666</v>
      </c>
      <c r="E540" s="196">
        <v>3120</v>
      </c>
      <c r="F540" s="196">
        <v>2926</v>
      </c>
    </row>
    <row r="541" spans="1:6" ht="15.75">
      <c r="A541" s="196">
        <v>23850</v>
      </c>
      <c r="B541" s="196">
        <v>23900</v>
      </c>
      <c r="C541" s="196">
        <v>3128</v>
      </c>
      <c r="D541" s="196">
        <v>2674</v>
      </c>
      <c r="E541" s="196">
        <v>3128</v>
      </c>
      <c r="F541" s="196">
        <v>2934</v>
      </c>
    </row>
    <row r="542" spans="1:6" ht="15.75">
      <c r="A542" s="196">
        <v>23900</v>
      </c>
      <c r="B542" s="196">
        <v>23950</v>
      </c>
      <c r="C542" s="196">
        <v>3135</v>
      </c>
      <c r="D542" s="196">
        <v>2681</v>
      </c>
      <c r="E542" s="196">
        <v>3135</v>
      </c>
      <c r="F542" s="196">
        <v>2941</v>
      </c>
    </row>
    <row r="543" spans="1:6" ht="15.75">
      <c r="A543" s="196">
        <v>23950</v>
      </c>
      <c r="B543" s="196">
        <v>24000</v>
      </c>
      <c r="C543" s="196">
        <v>3143</v>
      </c>
      <c r="D543" s="196">
        <v>2689</v>
      </c>
      <c r="E543" s="196">
        <v>3143</v>
      </c>
      <c r="F543" s="196">
        <v>2949</v>
      </c>
    </row>
    <row r="544" spans="1:6" ht="15.75">
      <c r="A544" s="196">
        <v>24000</v>
      </c>
      <c r="B544" s="196">
        <v>24050</v>
      </c>
      <c r="C544" s="196">
        <v>3150</v>
      </c>
      <c r="D544" s="196">
        <v>2696</v>
      </c>
      <c r="E544" s="196">
        <v>3150</v>
      </c>
      <c r="F544" s="196">
        <v>2956</v>
      </c>
    </row>
    <row r="545" spans="1:6" ht="15.75">
      <c r="A545" s="196">
        <v>24050</v>
      </c>
      <c r="B545" s="196">
        <v>24100</v>
      </c>
      <c r="C545" s="196">
        <v>3158</v>
      </c>
      <c r="D545" s="196">
        <v>2704</v>
      </c>
      <c r="E545" s="196">
        <v>3158</v>
      </c>
      <c r="F545" s="196">
        <v>2964</v>
      </c>
    </row>
    <row r="546" spans="1:6" ht="15.75">
      <c r="A546" s="196">
        <v>24100</v>
      </c>
      <c r="B546" s="196">
        <v>24150</v>
      </c>
      <c r="C546" s="196">
        <v>3165</v>
      </c>
      <c r="D546" s="196">
        <v>2711</v>
      </c>
      <c r="E546" s="196">
        <v>3165</v>
      </c>
      <c r="F546" s="196">
        <v>2971</v>
      </c>
    </row>
    <row r="547" spans="1:6" ht="15.75">
      <c r="A547" s="196">
        <v>24150</v>
      </c>
      <c r="B547" s="196">
        <v>24200</v>
      </c>
      <c r="C547" s="196">
        <v>3173</v>
      </c>
      <c r="D547" s="196">
        <v>2719</v>
      </c>
      <c r="E547" s="196">
        <v>3173</v>
      </c>
      <c r="F547" s="196">
        <v>2979</v>
      </c>
    </row>
    <row r="548" spans="1:6" ht="15.75">
      <c r="A548" s="196">
        <v>24200</v>
      </c>
      <c r="B548" s="196">
        <v>24250</v>
      </c>
      <c r="C548" s="196">
        <v>3180</v>
      </c>
      <c r="D548" s="196">
        <v>2726</v>
      </c>
      <c r="E548" s="196">
        <v>3180</v>
      </c>
      <c r="F548" s="196">
        <v>2986</v>
      </c>
    </row>
    <row r="549" spans="1:6" ht="15.75">
      <c r="A549" s="196">
        <v>24250</v>
      </c>
      <c r="B549" s="196">
        <v>24300</v>
      </c>
      <c r="C549" s="196">
        <v>3188</v>
      </c>
      <c r="D549" s="196">
        <v>2734</v>
      </c>
      <c r="E549" s="196">
        <v>3188</v>
      </c>
      <c r="F549" s="196">
        <v>2994</v>
      </c>
    </row>
    <row r="550" spans="1:6" ht="15.75">
      <c r="A550" s="196">
        <v>24300</v>
      </c>
      <c r="B550" s="196">
        <v>24350</v>
      </c>
      <c r="C550" s="196">
        <v>3195</v>
      </c>
      <c r="D550" s="196">
        <v>2741</v>
      </c>
      <c r="E550" s="196">
        <v>3195</v>
      </c>
      <c r="F550" s="196">
        <v>3001</v>
      </c>
    </row>
    <row r="551" spans="1:6" ht="15.75">
      <c r="A551" s="196">
        <v>24350</v>
      </c>
      <c r="B551" s="196">
        <v>24400</v>
      </c>
      <c r="C551" s="196">
        <v>3203</v>
      </c>
      <c r="D551" s="196">
        <v>2749</v>
      </c>
      <c r="E551" s="196">
        <v>3203</v>
      </c>
      <c r="F551" s="196">
        <v>3009</v>
      </c>
    </row>
    <row r="552" spans="1:6" ht="15.75">
      <c r="A552" s="196">
        <v>24400</v>
      </c>
      <c r="B552" s="196">
        <v>24450</v>
      </c>
      <c r="C552" s="196">
        <v>3210</v>
      </c>
      <c r="D552" s="196">
        <v>2756</v>
      </c>
      <c r="E552" s="196">
        <v>3210</v>
      </c>
      <c r="F552" s="196">
        <v>3016</v>
      </c>
    </row>
    <row r="553" spans="1:6" ht="15.75">
      <c r="A553" s="196">
        <v>24450</v>
      </c>
      <c r="B553" s="196">
        <v>24500</v>
      </c>
      <c r="C553" s="196">
        <v>3218</v>
      </c>
      <c r="D553" s="196">
        <v>2764</v>
      </c>
      <c r="E553" s="196">
        <v>3218</v>
      </c>
      <c r="F553" s="196">
        <v>3024</v>
      </c>
    </row>
    <row r="554" spans="1:6" ht="15.75">
      <c r="A554" s="196">
        <v>24500</v>
      </c>
      <c r="B554" s="196">
        <v>24550</v>
      </c>
      <c r="C554" s="196">
        <v>3225</v>
      </c>
      <c r="D554" s="196">
        <v>2771</v>
      </c>
      <c r="E554" s="196">
        <v>3225</v>
      </c>
      <c r="F554" s="196">
        <v>3031</v>
      </c>
    </row>
    <row r="555" spans="1:6" ht="15.75">
      <c r="A555" s="196">
        <v>24550</v>
      </c>
      <c r="B555" s="196">
        <v>24600</v>
      </c>
      <c r="C555" s="196">
        <v>3233</v>
      </c>
      <c r="D555" s="196">
        <v>2779</v>
      </c>
      <c r="E555" s="196">
        <v>3233</v>
      </c>
      <c r="F555" s="196">
        <v>3039</v>
      </c>
    </row>
    <row r="556" spans="1:6" ht="15.75">
      <c r="A556" s="196">
        <v>24600</v>
      </c>
      <c r="B556" s="196">
        <v>24650</v>
      </c>
      <c r="C556" s="196">
        <v>3240</v>
      </c>
      <c r="D556" s="196">
        <v>2786</v>
      </c>
      <c r="E556" s="196">
        <v>3240</v>
      </c>
      <c r="F556" s="196">
        <v>3046</v>
      </c>
    </row>
    <row r="557" spans="1:6" ht="15.75">
      <c r="A557" s="196">
        <v>24650</v>
      </c>
      <c r="B557" s="196">
        <v>24700</v>
      </c>
      <c r="C557" s="196">
        <v>3248</v>
      </c>
      <c r="D557" s="196">
        <v>2794</v>
      </c>
      <c r="E557" s="196">
        <v>3248</v>
      </c>
      <c r="F557" s="196">
        <v>3054</v>
      </c>
    </row>
    <row r="558" spans="1:6" ht="15.75">
      <c r="A558" s="196">
        <v>24700</v>
      </c>
      <c r="B558" s="196">
        <v>24750</v>
      </c>
      <c r="C558" s="196">
        <v>3255</v>
      </c>
      <c r="D558" s="196">
        <v>2801</v>
      </c>
      <c r="E558" s="196">
        <v>3255</v>
      </c>
      <c r="F558" s="196">
        <v>3061</v>
      </c>
    </row>
    <row r="559" spans="1:6" ht="15.75">
      <c r="A559" s="196">
        <v>24750</v>
      </c>
      <c r="B559" s="196">
        <v>24800</v>
      </c>
      <c r="C559" s="196">
        <v>3263</v>
      </c>
      <c r="D559" s="196">
        <v>2809</v>
      </c>
      <c r="E559" s="196">
        <v>3263</v>
      </c>
      <c r="F559" s="196">
        <v>3069</v>
      </c>
    </row>
    <row r="560" spans="1:6" ht="15.75">
      <c r="A560" s="196">
        <v>24800</v>
      </c>
      <c r="B560" s="196">
        <v>24850</v>
      </c>
      <c r="C560" s="196">
        <v>3270</v>
      </c>
      <c r="D560" s="196">
        <v>2816</v>
      </c>
      <c r="E560" s="196">
        <v>3270</v>
      </c>
      <c r="F560" s="196">
        <v>3076</v>
      </c>
    </row>
    <row r="561" spans="1:6" ht="15.75">
      <c r="A561" s="196">
        <v>24850</v>
      </c>
      <c r="B561" s="196">
        <v>24900</v>
      </c>
      <c r="C561" s="196">
        <v>3278</v>
      </c>
      <c r="D561" s="196">
        <v>2824</v>
      </c>
      <c r="E561" s="196">
        <v>3278</v>
      </c>
      <c r="F561" s="196">
        <v>3084</v>
      </c>
    </row>
    <row r="562" spans="1:6" ht="15.75">
      <c r="A562" s="196">
        <v>24900</v>
      </c>
      <c r="B562" s="196">
        <v>24950</v>
      </c>
      <c r="C562" s="196">
        <v>3285</v>
      </c>
      <c r="D562" s="196">
        <v>2831</v>
      </c>
      <c r="E562" s="196">
        <v>3285</v>
      </c>
      <c r="F562" s="196">
        <v>3091</v>
      </c>
    </row>
    <row r="563" spans="1:6" ht="15.75">
      <c r="A563" s="196">
        <v>24950</v>
      </c>
      <c r="B563" s="196">
        <v>25000</v>
      </c>
      <c r="C563" s="196">
        <v>3293</v>
      </c>
      <c r="D563" s="196">
        <v>2839</v>
      </c>
      <c r="E563" s="196">
        <v>3293</v>
      </c>
      <c r="F563" s="196">
        <v>3099</v>
      </c>
    </row>
    <row r="564" spans="1:6" ht="15.75">
      <c r="A564" s="196">
        <v>25000</v>
      </c>
      <c r="B564" s="196">
        <v>25050</v>
      </c>
      <c r="C564" s="196">
        <v>3300</v>
      </c>
      <c r="D564" s="196">
        <v>2846</v>
      </c>
      <c r="E564" s="196">
        <v>3300</v>
      </c>
      <c r="F564" s="196">
        <v>3106</v>
      </c>
    </row>
    <row r="565" spans="1:6" ht="15.75">
      <c r="A565" s="196">
        <v>25050</v>
      </c>
      <c r="B565" s="196">
        <v>25100</v>
      </c>
      <c r="C565" s="196">
        <v>3308</v>
      </c>
      <c r="D565" s="196">
        <v>2854</v>
      </c>
      <c r="E565" s="196">
        <v>3308</v>
      </c>
      <c r="F565" s="196">
        <v>3114</v>
      </c>
    </row>
    <row r="566" spans="1:6" ht="15.75">
      <c r="A566" s="196">
        <v>25100</v>
      </c>
      <c r="B566" s="196">
        <v>25150</v>
      </c>
      <c r="C566" s="196">
        <v>3315</v>
      </c>
      <c r="D566" s="196">
        <v>2861</v>
      </c>
      <c r="E566" s="196">
        <v>3315</v>
      </c>
      <c r="F566" s="196">
        <v>3121</v>
      </c>
    </row>
    <row r="567" spans="1:6" ht="15.75">
      <c r="A567" s="196">
        <v>25150</v>
      </c>
      <c r="B567" s="196">
        <v>25200</v>
      </c>
      <c r="C567" s="196">
        <v>3323</v>
      </c>
      <c r="D567" s="196">
        <v>2869</v>
      </c>
      <c r="E567" s="196">
        <v>3323</v>
      </c>
      <c r="F567" s="196">
        <v>3129</v>
      </c>
    </row>
    <row r="568" spans="1:6" ht="15.75">
      <c r="A568" s="196">
        <v>25200</v>
      </c>
      <c r="B568" s="196">
        <v>25250</v>
      </c>
      <c r="C568" s="196">
        <v>3330</v>
      </c>
      <c r="D568" s="196">
        <v>2876</v>
      </c>
      <c r="E568" s="196">
        <v>3330</v>
      </c>
      <c r="F568" s="196">
        <v>3136</v>
      </c>
    </row>
    <row r="569" spans="1:6" ht="15.75">
      <c r="A569" s="196">
        <v>25250</v>
      </c>
      <c r="B569" s="196">
        <v>25300</v>
      </c>
      <c r="C569" s="196">
        <v>3338</v>
      </c>
      <c r="D569" s="196">
        <v>2884</v>
      </c>
      <c r="E569" s="196">
        <v>3338</v>
      </c>
      <c r="F569" s="196">
        <v>3144</v>
      </c>
    </row>
    <row r="570" spans="1:6" ht="15.75">
      <c r="A570" s="196">
        <v>25300</v>
      </c>
      <c r="B570" s="196">
        <v>25350</v>
      </c>
      <c r="C570" s="196">
        <v>3345</v>
      </c>
      <c r="D570" s="196">
        <v>2891</v>
      </c>
      <c r="E570" s="196">
        <v>3345</v>
      </c>
      <c r="F570" s="196">
        <v>3151</v>
      </c>
    </row>
    <row r="571" spans="1:6" ht="15.75">
      <c r="A571" s="196">
        <v>25350</v>
      </c>
      <c r="B571" s="196">
        <v>25400</v>
      </c>
      <c r="C571" s="196">
        <v>3353</v>
      </c>
      <c r="D571" s="196">
        <v>2899</v>
      </c>
      <c r="E571" s="196">
        <v>3353</v>
      </c>
      <c r="F571" s="196">
        <v>3159</v>
      </c>
    </row>
    <row r="572" spans="1:6" ht="15.75">
      <c r="A572" s="196">
        <v>25400</v>
      </c>
      <c r="B572" s="196">
        <v>25450</v>
      </c>
      <c r="C572" s="196">
        <v>3360</v>
      </c>
      <c r="D572" s="196">
        <v>2906</v>
      </c>
      <c r="E572" s="196">
        <v>3360</v>
      </c>
      <c r="F572" s="196">
        <v>3166</v>
      </c>
    </row>
    <row r="573" spans="1:6" ht="15.75">
      <c r="A573" s="196">
        <v>25450</v>
      </c>
      <c r="B573" s="196">
        <v>25500</v>
      </c>
      <c r="C573" s="196">
        <v>3368</v>
      </c>
      <c r="D573" s="196">
        <v>2914</v>
      </c>
      <c r="E573" s="196">
        <v>3368</v>
      </c>
      <c r="F573" s="196">
        <v>3174</v>
      </c>
    </row>
    <row r="574" spans="1:6" ht="15.75">
      <c r="A574" s="196">
        <v>25500</v>
      </c>
      <c r="B574" s="196">
        <v>25550</v>
      </c>
      <c r="C574" s="196">
        <v>3375</v>
      </c>
      <c r="D574" s="196">
        <v>2921</v>
      </c>
      <c r="E574" s="196">
        <v>3375</v>
      </c>
      <c r="F574" s="196">
        <v>3181</v>
      </c>
    </row>
    <row r="575" spans="1:6" ht="15.75">
      <c r="A575" s="196">
        <v>25550</v>
      </c>
      <c r="B575" s="196">
        <v>25600</v>
      </c>
      <c r="C575" s="196">
        <v>3383</v>
      </c>
      <c r="D575" s="196">
        <v>2929</v>
      </c>
      <c r="E575" s="196">
        <v>3383</v>
      </c>
      <c r="F575" s="196">
        <v>3189</v>
      </c>
    </row>
    <row r="576" spans="1:6" ht="15.75">
      <c r="A576" s="196">
        <v>25600</v>
      </c>
      <c r="B576" s="196">
        <v>25650</v>
      </c>
      <c r="C576" s="196">
        <v>3390</v>
      </c>
      <c r="D576" s="196">
        <v>2936</v>
      </c>
      <c r="E576" s="196">
        <v>3390</v>
      </c>
      <c r="F576" s="196">
        <v>3196</v>
      </c>
    </row>
    <row r="577" spans="1:6" ht="15.75">
      <c r="A577" s="196">
        <v>25650</v>
      </c>
      <c r="B577" s="196">
        <v>25700</v>
      </c>
      <c r="C577" s="196">
        <v>3398</v>
      </c>
      <c r="D577" s="196">
        <v>2944</v>
      </c>
      <c r="E577" s="196">
        <v>3398</v>
      </c>
      <c r="F577" s="196">
        <v>3204</v>
      </c>
    </row>
    <row r="578" spans="1:6" ht="15.75">
      <c r="A578" s="196">
        <v>25700</v>
      </c>
      <c r="B578" s="196">
        <v>25750</v>
      </c>
      <c r="C578" s="196">
        <v>3405</v>
      </c>
      <c r="D578" s="196">
        <v>2951</v>
      </c>
      <c r="E578" s="196">
        <v>3405</v>
      </c>
      <c r="F578" s="196">
        <v>3211</v>
      </c>
    </row>
    <row r="579" spans="1:6" ht="15.75">
      <c r="A579" s="196">
        <v>25750</v>
      </c>
      <c r="B579" s="196">
        <v>25800</v>
      </c>
      <c r="C579" s="196">
        <v>3413</v>
      </c>
      <c r="D579" s="196">
        <v>2959</v>
      </c>
      <c r="E579" s="196">
        <v>3413</v>
      </c>
      <c r="F579" s="196">
        <v>3219</v>
      </c>
    </row>
    <row r="580" spans="1:6" ht="15.75">
      <c r="A580" s="196">
        <v>25800</v>
      </c>
      <c r="B580" s="196">
        <v>25850</v>
      </c>
      <c r="C580" s="196">
        <v>3420</v>
      </c>
      <c r="D580" s="196">
        <v>2966</v>
      </c>
      <c r="E580" s="196">
        <v>3420</v>
      </c>
      <c r="F580" s="196">
        <v>3226</v>
      </c>
    </row>
    <row r="581" spans="1:6" ht="15.75">
      <c r="A581" s="196">
        <v>25850</v>
      </c>
      <c r="B581" s="196">
        <v>25900</v>
      </c>
      <c r="C581" s="196">
        <v>3428</v>
      </c>
      <c r="D581" s="196">
        <v>2974</v>
      </c>
      <c r="E581" s="196">
        <v>3428</v>
      </c>
      <c r="F581" s="196">
        <v>3234</v>
      </c>
    </row>
    <row r="582" spans="1:6" ht="15.75">
      <c r="A582" s="196">
        <v>25900</v>
      </c>
      <c r="B582" s="196">
        <v>25950</v>
      </c>
      <c r="C582" s="196">
        <v>3435</v>
      </c>
      <c r="D582" s="196">
        <v>2981</v>
      </c>
      <c r="E582" s="196">
        <v>3435</v>
      </c>
      <c r="F582" s="196">
        <v>3241</v>
      </c>
    </row>
    <row r="583" spans="1:6" ht="15.75">
      <c r="A583" s="196">
        <v>25950</v>
      </c>
      <c r="B583" s="196">
        <v>26000</v>
      </c>
      <c r="C583" s="196">
        <v>3443</v>
      </c>
      <c r="D583" s="196">
        <v>2989</v>
      </c>
      <c r="E583" s="196">
        <v>3443</v>
      </c>
      <c r="F583" s="196">
        <v>3249</v>
      </c>
    </row>
    <row r="584" spans="1:6" ht="15.75">
      <c r="A584" s="196">
        <v>26000</v>
      </c>
      <c r="B584" s="196">
        <v>26050</v>
      </c>
      <c r="C584" s="196">
        <v>3450</v>
      </c>
      <c r="D584" s="196">
        <v>2996</v>
      </c>
      <c r="E584" s="196">
        <v>3450</v>
      </c>
      <c r="F584" s="196">
        <v>3256</v>
      </c>
    </row>
    <row r="585" spans="1:6" ht="15.75">
      <c r="A585" s="196">
        <v>26050</v>
      </c>
      <c r="B585" s="196">
        <v>26100</v>
      </c>
      <c r="C585" s="196">
        <v>3458</v>
      </c>
      <c r="D585" s="196">
        <v>3004</v>
      </c>
      <c r="E585" s="196">
        <v>3458</v>
      </c>
      <c r="F585" s="196">
        <v>3264</v>
      </c>
    </row>
    <row r="586" spans="1:6" ht="15.75">
      <c r="A586" s="196">
        <v>26100</v>
      </c>
      <c r="B586" s="196">
        <v>26150</v>
      </c>
      <c r="C586" s="196">
        <v>3465</v>
      </c>
      <c r="D586" s="196">
        <v>3011</v>
      </c>
      <c r="E586" s="196">
        <v>3465</v>
      </c>
      <c r="F586" s="196">
        <v>3271</v>
      </c>
    </row>
    <row r="587" spans="1:6" ht="15.75">
      <c r="A587" s="196">
        <v>26150</v>
      </c>
      <c r="B587" s="196">
        <v>26200</v>
      </c>
      <c r="C587" s="196">
        <v>3473</v>
      </c>
      <c r="D587" s="196">
        <v>3019</v>
      </c>
      <c r="E587" s="196">
        <v>3473</v>
      </c>
      <c r="F587" s="196">
        <v>3279</v>
      </c>
    </row>
    <row r="588" spans="1:6" ht="15.75">
      <c r="A588" s="196">
        <v>26200</v>
      </c>
      <c r="B588" s="196">
        <v>26250</v>
      </c>
      <c r="C588" s="196">
        <v>3480</v>
      </c>
      <c r="D588" s="196">
        <v>3026</v>
      </c>
      <c r="E588" s="196">
        <v>3480</v>
      </c>
      <c r="F588" s="196">
        <v>3286</v>
      </c>
    </row>
    <row r="589" spans="1:6" ht="15.75">
      <c r="A589" s="196">
        <v>26250</v>
      </c>
      <c r="B589" s="196">
        <v>26300</v>
      </c>
      <c r="C589" s="196">
        <v>3488</v>
      </c>
      <c r="D589" s="196">
        <v>3034</v>
      </c>
      <c r="E589" s="196">
        <v>3488</v>
      </c>
      <c r="F589" s="196">
        <v>3294</v>
      </c>
    </row>
    <row r="590" spans="1:6" ht="15.75">
      <c r="A590" s="196">
        <v>26300</v>
      </c>
      <c r="B590" s="196">
        <v>26350</v>
      </c>
      <c r="C590" s="196">
        <v>3495</v>
      </c>
      <c r="D590" s="196">
        <v>3041</v>
      </c>
      <c r="E590" s="196">
        <v>3495</v>
      </c>
      <c r="F590" s="196">
        <v>3301</v>
      </c>
    </row>
    <row r="591" spans="1:6" ht="15.75">
      <c r="A591" s="196">
        <v>26350</v>
      </c>
      <c r="B591" s="196">
        <v>26400</v>
      </c>
      <c r="C591" s="196">
        <v>3503</v>
      </c>
      <c r="D591" s="196">
        <v>3049</v>
      </c>
      <c r="E591" s="196">
        <v>3503</v>
      </c>
      <c r="F591" s="196">
        <v>3309</v>
      </c>
    </row>
    <row r="592" spans="1:6" ht="15.75">
      <c r="A592" s="196">
        <v>26400</v>
      </c>
      <c r="B592" s="196">
        <v>26450</v>
      </c>
      <c r="C592" s="196">
        <v>3510</v>
      </c>
      <c r="D592" s="196">
        <v>3056</v>
      </c>
      <c r="E592" s="196">
        <v>3510</v>
      </c>
      <c r="F592" s="196">
        <v>3316</v>
      </c>
    </row>
    <row r="593" spans="1:6" ht="15.75">
      <c r="A593" s="196">
        <v>26450</v>
      </c>
      <c r="B593" s="196">
        <v>26500</v>
      </c>
      <c r="C593" s="196">
        <v>3518</v>
      </c>
      <c r="D593" s="196">
        <v>3064</v>
      </c>
      <c r="E593" s="196">
        <v>3518</v>
      </c>
      <c r="F593" s="196">
        <v>3324</v>
      </c>
    </row>
    <row r="594" spans="1:6" ht="15.75">
      <c r="A594" s="196">
        <v>26500</v>
      </c>
      <c r="B594" s="196">
        <v>26550</v>
      </c>
      <c r="C594" s="196">
        <v>3525</v>
      </c>
      <c r="D594" s="196">
        <v>3071</v>
      </c>
      <c r="E594" s="196">
        <v>3525</v>
      </c>
      <c r="F594" s="196">
        <v>3331</v>
      </c>
    </row>
    <row r="595" spans="1:6" ht="15.75">
      <c r="A595" s="196">
        <v>26550</v>
      </c>
      <c r="B595" s="196">
        <v>26600</v>
      </c>
      <c r="C595" s="196">
        <v>3533</v>
      </c>
      <c r="D595" s="196">
        <v>3079</v>
      </c>
      <c r="E595" s="196">
        <v>3533</v>
      </c>
      <c r="F595" s="196">
        <v>3339</v>
      </c>
    </row>
    <row r="596" spans="1:6" ht="15.75">
      <c r="A596" s="196">
        <v>26600</v>
      </c>
      <c r="B596" s="196">
        <v>26650</v>
      </c>
      <c r="C596" s="196">
        <v>3540</v>
      </c>
      <c r="D596" s="196">
        <v>3086</v>
      </c>
      <c r="E596" s="196">
        <v>3540</v>
      </c>
      <c r="F596" s="196">
        <v>3346</v>
      </c>
    </row>
    <row r="597" spans="1:6" ht="15.75">
      <c r="A597" s="196">
        <v>26650</v>
      </c>
      <c r="B597" s="196">
        <v>26700</v>
      </c>
      <c r="C597" s="196">
        <v>3548</v>
      </c>
      <c r="D597" s="196">
        <v>3094</v>
      </c>
      <c r="E597" s="196">
        <v>3548</v>
      </c>
      <c r="F597" s="196">
        <v>3354</v>
      </c>
    </row>
    <row r="598" spans="1:6" ht="15.75">
      <c r="A598" s="196">
        <v>26700</v>
      </c>
      <c r="B598" s="196">
        <v>26750</v>
      </c>
      <c r="C598" s="196">
        <v>3555</v>
      </c>
      <c r="D598" s="196">
        <v>3101</v>
      </c>
      <c r="E598" s="196">
        <v>3555</v>
      </c>
      <c r="F598" s="196">
        <v>3361</v>
      </c>
    </row>
    <row r="599" spans="1:6" ht="15.75">
      <c r="A599" s="196">
        <v>26750</v>
      </c>
      <c r="B599" s="196">
        <v>26800</v>
      </c>
      <c r="C599" s="196">
        <v>3563</v>
      </c>
      <c r="D599" s="196">
        <v>3109</v>
      </c>
      <c r="E599" s="196">
        <v>3563</v>
      </c>
      <c r="F599" s="196">
        <v>3369</v>
      </c>
    </row>
    <row r="600" spans="1:6" ht="15.75">
      <c r="A600" s="196">
        <v>26800</v>
      </c>
      <c r="B600" s="196">
        <v>26850</v>
      </c>
      <c r="C600" s="196">
        <v>3570</v>
      </c>
      <c r="D600" s="196">
        <v>3116</v>
      </c>
      <c r="E600" s="196">
        <v>3570</v>
      </c>
      <c r="F600" s="196">
        <v>3376</v>
      </c>
    </row>
    <row r="601" spans="1:6" ht="15.75">
      <c r="A601" s="196">
        <v>26850</v>
      </c>
      <c r="B601" s="196">
        <v>26900</v>
      </c>
      <c r="C601" s="196">
        <v>3578</v>
      </c>
      <c r="D601" s="196">
        <v>3124</v>
      </c>
      <c r="E601" s="196">
        <v>3578</v>
      </c>
      <c r="F601" s="196">
        <v>3384</v>
      </c>
    </row>
    <row r="602" spans="1:6" ht="15.75">
      <c r="A602" s="196">
        <v>26900</v>
      </c>
      <c r="B602" s="196">
        <v>26950</v>
      </c>
      <c r="C602" s="196">
        <v>3585</v>
      </c>
      <c r="D602" s="196">
        <v>3131</v>
      </c>
      <c r="E602" s="196">
        <v>3585</v>
      </c>
      <c r="F602" s="196">
        <v>3391</v>
      </c>
    </row>
    <row r="603" spans="1:6" ht="15.75">
      <c r="A603" s="196">
        <v>26950</v>
      </c>
      <c r="B603" s="196">
        <v>27000</v>
      </c>
      <c r="C603" s="196">
        <v>3593</v>
      </c>
      <c r="D603" s="196">
        <v>3139</v>
      </c>
      <c r="E603" s="196">
        <v>3593</v>
      </c>
      <c r="F603" s="196">
        <v>3399</v>
      </c>
    </row>
    <row r="604" spans="1:6" ht="15.75">
      <c r="A604" s="196">
        <v>27000</v>
      </c>
      <c r="B604" s="196">
        <v>27050</v>
      </c>
      <c r="C604" s="196">
        <v>3600</v>
      </c>
      <c r="D604" s="196">
        <v>3146</v>
      </c>
      <c r="E604" s="196">
        <v>3600</v>
      </c>
      <c r="F604" s="196">
        <v>3406</v>
      </c>
    </row>
    <row r="605" spans="1:6" ht="15.75">
      <c r="A605" s="196">
        <v>27050</v>
      </c>
      <c r="B605" s="196">
        <v>27100</v>
      </c>
      <c r="C605" s="196">
        <v>3608</v>
      </c>
      <c r="D605" s="196">
        <v>3154</v>
      </c>
      <c r="E605" s="196">
        <v>3608</v>
      </c>
      <c r="F605" s="196">
        <v>3414</v>
      </c>
    </row>
    <row r="606" spans="1:6" ht="15.75">
      <c r="A606" s="196">
        <v>27100</v>
      </c>
      <c r="B606" s="196">
        <v>27150</v>
      </c>
      <c r="C606" s="196">
        <v>3615</v>
      </c>
      <c r="D606" s="196">
        <v>3161</v>
      </c>
      <c r="E606" s="196">
        <v>3615</v>
      </c>
      <c r="F606" s="196">
        <v>3421</v>
      </c>
    </row>
    <row r="607" spans="1:6" ht="15.75">
      <c r="A607" s="196">
        <v>27150</v>
      </c>
      <c r="B607" s="196">
        <v>27200</v>
      </c>
      <c r="C607" s="196">
        <v>3623</v>
      </c>
      <c r="D607" s="196">
        <v>3169</v>
      </c>
      <c r="E607" s="196">
        <v>3623</v>
      </c>
      <c r="F607" s="196">
        <v>3429</v>
      </c>
    </row>
    <row r="608" spans="1:6" ht="15.75">
      <c r="A608" s="196">
        <v>27200</v>
      </c>
      <c r="B608" s="196">
        <v>27250</v>
      </c>
      <c r="C608" s="196">
        <v>3630</v>
      </c>
      <c r="D608" s="196">
        <v>3176</v>
      </c>
      <c r="E608" s="196">
        <v>3630</v>
      </c>
      <c r="F608" s="196">
        <v>3436</v>
      </c>
    </row>
    <row r="609" spans="1:6" ht="15.75">
      <c r="A609" s="196">
        <v>27250</v>
      </c>
      <c r="B609" s="196">
        <v>27300</v>
      </c>
      <c r="C609" s="196">
        <v>3638</v>
      </c>
      <c r="D609" s="196">
        <v>3184</v>
      </c>
      <c r="E609" s="196">
        <v>3638</v>
      </c>
      <c r="F609" s="196">
        <v>3444</v>
      </c>
    </row>
    <row r="610" spans="1:6" ht="15.75">
      <c r="A610" s="196">
        <v>27300</v>
      </c>
      <c r="B610" s="196">
        <v>27350</v>
      </c>
      <c r="C610" s="196">
        <v>3645</v>
      </c>
      <c r="D610" s="196">
        <v>3191</v>
      </c>
      <c r="E610" s="196">
        <v>3645</v>
      </c>
      <c r="F610" s="196">
        <v>3451</v>
      </c>
    </row>
    <row r="611" spans="1:6" ht="15.75">
      <c r="A611" s="196">
        <v>27350</v>
      </c>
      <c r="B611" s="196">
        <v>27400</v>
      </c>
      <c r="C611" s="196">
        <v>3653</v>
      </c>
      <c r="D611" s="196">
        <v>3199</v>
      </c>
      <c r="E611" s="196">
        <v>3653</v>
      </c>
      <c r="F611" s="196">
        <v>3459</v>
      </c>
    </row>
    <row r="612" spans="1:6" ht="15.75">
      <c r="A612" s="196">
        <v>27400</v>
      </c>
      <c r="B612" s="196">
        <v>27450</v>
      </c>
      <c r="C612" s="196">
        <v>3660</v>
      </c>
      <c r="D612" s="196">
        <v>3206</v>
      </c>
      <c r="E612" s="196">
        <v>3660</v>
      </c>
      <c r="F612" s="196">
        <v>3466</v>
      </c>
    </row>
    <row r="613" spans="1:6" ht="15.75">
      <c r="A613" s="196">
        <v>27450</v>
      </c>
      <c r="B613" s="196">
        <v>27500</v>
      </c>
      <c r="C613" s="196">
        <v>3668</v>
      </c>
      <c r="D613" s="196">
        <v>3214</v>
      </c>
      <c r="E613" s="196">
        <v>3668</v>
      </c>
      <c r="F613" s="196">
        <v>3474</v>
      </c>
    </row>
    <row r="614" spans="1:6" ht="15.75">
      <c r="A614" s="196">
        <v>27500</v>
      </c>
      <c r="B614" s="196">
        <v>27550</v>
      </c>
      <c r="C614" s="196">
        <v>3675</v>
      </c>
      <c r="D614" s="196">
        <v>3221</v>
      </c>
      <c r="E614" s="196">
        <v>3675</v>
      </c>
      <c r="F614" s="196">
        <v>3481</v>
      </c>
    </row>
    <row r="615" spans="1:6" ht="15.75">
      <c r="A615" s="196">
        <v>27550</v>
      </c>
      <c r="B615" s="196">
        <v>27600</v>
      </c>
      <c r="C615" s="196">
        <v>3683</v>
      </c>
      <c r="D615" s="196">
        <v>3229</v>
      </c>
      <c r="E615" s="196">
        <v>3683</v>
      </c>
      <c r="F615" s="196">
        <v>3489</v>
      </c>
    </row>
    <row r="616" spans="1:6" ht="15.75">
      <c r="A616" s="196">
        <v>27600</v>
      </c>
      <c r="B616" s="196">
        <v>27650</v>
      </c>
      <c r="C616" s="196">
        <v>3690</v>
      </c>
      <c r="D616" s="196">
        <v>3236</v>
      </c>
      <c r="E616" s="196">
        <v>3690</v>
      </c>
      <c r="F616" s="196">
        <v>3496</v>
      </c>
    </row>
    <row r="617" spans="1:6" ht="15.75">
      <c r="A617" s="196">
        <v>27650</v>
      </c>
      <c r="B617" s="196">
        <v>27700</v>
      </c>
      <c r="C617" s="196">
        <v>3698</v>
      </c>
      <c r="D617" s="196">
        <v>3244</v>
      </c>
      <c r="E617" s="196">
        <v>3698</v>
      </c>
      <c r="F617" s="196">
        <v>3504</v>
      </c>
    </row>
    <row r="618" spans="1:6" ht="15.75">
      <c r="A618" s="196">
        <v>27700</v>
      </c>
      <c r="B618" s="196">
        <v>27750</v>
      </c>
      <c r="C618" s="196">
        <v>3705</v>
      </c>
      <c r="D618" s="196">
        <v>3251</v>
      </c>
      <c r="E618" s="196">
        <v>3705</v>
      </c>
      <c r="F618" s="196">
        <v>3511</v>
      </c>
    </row>
    <row r="619" spans="1:6" ht="15.75">
      <c r="A619" s="196">
        <v>27750</v>
      </c>
      <c r="B619" s="196">
        <v>27800</v>
      </c>
      <c r="C619" s="196">
        <v>3713</v>
      </c>
      <c r="D619" s="196">
        <v>3259</v>
      </c>
      <c r="E619" s="196">
        <v>3713</v>
      </c>
      <c r="F619" s="196">
        <v>3519</v>
      </c>
    </row>
    <row r="620" spans="1:6" ht="15.75">
      <c r="A620" s="196">
        <v>27800</v>
      </c>
      <c r="B620" s="196">
        <v>27850</v>
      </c>
      <c r="C620" s="196">
        <v>3720</v>
      </c>
      <c r="D620" s="196">
        <v>3266</v>
      </c>
      <c r="E620" s="196">
        <v>3720</v>
      </c>
      <c r="F620" s="196">
        <v>3526</v>
      </c>
    </row>
    <row r="621" spans="1:6" ht="15.75">
      <c r="A621" s="196">
        <v>27850</v>
      </c>
      <c r="B621" s="196">
        <v>27900</v>
      </c>
      <c r="C621" s="196">
        <v>3728</v>
      </c>
      <c r="D621" s="196">
        <v>3274</v>
      </c>
      <c r="E621" s="196">
        <v>3728</v>
      </c>
      <c r="F621" s="196">
        <v>3534</v>
      </c>
    </row>
    <row r="622" spans="1:6" ht="15.75">
      <c r="A622" s="196">
        <v>27900</v>
      </c>
      <c r="B622" s="196">
        <v>27950</v>
      </c>
      <c r="C622" s="196">
        <v>3735</v>
      </c>
      <c r="D622" s="196">
        <v>3281</v>
      </c>
      <c r="E622" s="196">
        <v>3735</v>
      </c>
      <c r="F622" s="196">
        <v>3541</v>
      </c>
    </row>
    <row r="623" spans="1:6" ht="15.75">
      <c r="A623" s="196">
        <v>27950</v>
      </c>
      <c r="B623" s="196">
        <v>28000</v>
      </c>
      <c r="C623" s="196">
        <v>3743</v>
      </c>
      <c r="D623" s="196">
        <v>3289</v>
      </c>
      <c r="E623" s="196">
        <v>3743</v>
      </c>
      <c r="F623" s="196">
        <v>3549</v>
      </c>
    </row>
    <row r="624" spans="1:6" ht="15.75">
      <c r="A624" s="196">
        <v>28000</v>
      </c>
      <c r="B624" s="196">
        <v>28050</v>
      </c>
      <c r="C624" s="196">
        <v>3750</v>
      </c>
      <c r="D624" s="196">
        <v>3296</v>
      </c>
      <c r="E624" s="196">
        <v>3750</v>
      </c>
      <c r="F624" s="196">
        <v>3556</v>
      </c>
    </row>
    <row r="625" spans="1:6" ht="15.75">
      <c r="A625" s="196">
        <v>28050</v>
      </c>
      <c r="B625" s="196">
        <v>28100</v>
      </c>
      <c r="C625" s="196">
        <v>3758</v>
      </c>
      <c r="D625" s="196">
        <v>3304</v>
      </c>
      <c r="E625" s="196">
        <v>3758</v>
      </c>
      <c r="F625" s="196">
        <v>3564</v>
      </c>
    </row>
    <row r="626" spans="1:6" ht="15.75">
      <c r="A626" s="196">
        <v>28100</v>
      </c>
      <c r="B626" s="196">
        <v>28150</v>
      </c>
      <c r="C626" s="196">
        <v>3765</v>
      </c>
      <c r="D626" s="196">
        <v>3311</v>
      </c>
      <c r="E626" s="196">
        <v>3765</v>
      </c>
      <c r="F626" s="196">
        <v>3571</v>
      </c>
    </row>
    <row r="627" spans="1:6" ht="15.75">
      <c r="A627" s="196">
        <v>28150</v>
      </c>
      <c r="B627" s="196">
        <v>28200</v>
      </c>
      <c r="C627" s="196">
        <v>3773</v>
      </c>
      <c r="D627" s="196">
        <v>3319</v>
      </c>
      <c r="E627" s="196">
        <v>3773</v>
      </c>
      <c r="F627" s="196">
        <v>3579</v>
      </c>
    </row>
    <row r="628" spans="1:6" ht="15.75">
      <c r="A628" s="196">
        <v>28200</v>
      </c>
      <c r="B628" s="196">
        <v>28250</v>
      </c>
      <c r="C628" s="196">
        <v>3780</v>
      </c>
      <c r="D628" s="196">
        <v>3326</v>
      </c>
      <c r="E628" s="196">
        <v>3780</v>
      </c>
      <c r="F628" s="196">
        <v>3586</v>
      </c>
    </row>
    <row r="629" spans="1:6" ht="15.75">
      <c r="A629" s="196">
        <v>28250</v>
      </c>
      <c r="B629" s="196">
        <v>28300</v>
      </c>
      <c r="C629" s="196">
        <v>3788</v>
      </c>
      <c r="D629" s="196">
        <v>3334</v>
      </c>
      <c r="E629" s="196">
        <v>3788</v>
      </c>
      <c r="F629" s="196">
        <v>3594</v>
      </c>
    </row>
    <row r="630" spans="1:6" ht="15.75">
      <c r="A630" s="196">
        <v>28300</v>
      </c>
      <c r="B630" s="196">
        <v>28350</v>
      </c>
      <c r="C630" s="196">
        <v>3795</v>
      </c>
      <c r="D630" s="196">
        <v>3341</v>
      </c>
      <c r="E630" s="196">
        <v>3795</v>
      </c>
      <c r="F630" s="196">
        <v>3601</v>
      </c>
    </row>
    <row r="631" spans="1:6" ht="15.75">
      <c r="A631" s="196">
        <v>28350</v>
      </c>
      <c r="B631" s="196">
        <v>28400</v>
      </c>
      <c r="C631" s="196">
        <v>3803</v>
      </c>
      <c r="D631" s="196">
        <v>3349</v>
      </c>
      <c r="E631" s="196">
        <v>3803</v>
      </c>
      <c r="F631" s="196">
        <v>3609</v>
      </c>
    </row>
    <row r="632" spans="1:6" ht="15.75">
      <c r="A632" s="196">
        <v>28400</v>
      </c>
      <c r="B632" s="196">
        <v>28450</v>
      </c>
      <c r="C632" s="196">
        <v>3810</v>
      </c>
      <c r="D632" s="196">
        <v>3356</v>
      </c>
      <c r="E632" s="196">
        <v>3810</v>
      </c>
      <c r="F632" s="196">
        <v>3616</v>
      </c>
    </row>
    <row r="633" spans="1:6" ht="15.75">
      <c r="A633" s="196">
        <v>28450</v>
      </c>
      <c r="B633" s="196">
        <v>28500</v>
      </c>
      <c r="C633" s="196">
        <v>3818</v>
      </c>
      <c r="D633" s="196">
        <v>3364</v>
      </c>
      <c r="E633" s="196">
        <v>3818</v>
      </c>
      <c r="F633" s="196">
        <v>3624</v>
      </c>
    </row>
    <row r="634" spans="1:6" ht="15.75">
      <c r="A634" s="196">
        <v>28500</v>
      </c>
      <c r="B634" s="196">
        <v>28550</v>
      </c>
      <c r="C634" s="196">
        <v>3825</v>
      </c>
      <c r="D634" s="196">
        <v>3371</v>
      </c>
      <c r="E634" s="196">
        <v>3825</v>
      </c>
      <c r="F634" s="196">
        <v>3631</v>
      </c>
    </row>
    <row r="635" spans="1:6" ht="15.75">
      <c r="A635" s="196">
        <v>28550</v>
      </c>
      <c r="B635" s="196">
        <v>28600</v>
      </c>
      <c r="C635" s="196">
        <v>3833</v>
      </c>
      <c r="D635" s="196">
        <v>3379</v>
      </c>
      <c r="E635" s="196">
        <v>3833</v>
      </c>
      <c r="F635" s="196">
        <v>3639</v>
      </c>
    </row>
    <row r="636" spans="1:6" ht="15.75">
      <c r="A636" s="196">
        <v>28600</v>
      </c>
      <c r="B636" s="196">
        <v>28650</v>
      </c>
      <c r="C636" s="196">
        <v>3840</v>
      </c>
      <c r="D636" s="196">
        <v>3386</v>
      </c>
      <c r="E636" s="196">
        <v>3840</v>
      </c>
      <c r="F636" s="196">
        <v>3646</v>
      </c>
    </row>
    <row r="637" spans="1:6" ht="15.75">
      <c r="A637" s="196">
        <v>28650</v>
      </c>
      <c r="B637" s="196">
        <v>28700</v>
      </c>
      <c r="C637" s="196">
        <v>3848</v>
      </c>
      <c r="D637" s="196">
        <v>3394</v>
      </c>
      <c r="E637" s="196">
        <v>3848</v>
      </c>
      <c r="F637" s="196">
        <v>3654</v>
      </c>
    </row>
    <row r="638" spans="1:6" ht="15.75">
      <c r="A638" s="196">
        <v>28700</v>
      </c>
      <c r="B638" s="196">
        <v>28750</v>
      </c>
      <c r="C638" s="196">
        <v>3855</v>
      </c>
      <c r="D638" s="196">
        <v>3401</v>
      </c>
      <c r="E638" s="196">
        <v>3855</v>
      </c>
      <c r="F638" s="196">
        <v>3661</v>
      </c>
    </row>
    <row r="639" spans="1:6" ht="15.75">
      <c r="A639" s="196">
        <v>28750</v>
      </c>
      <c r="B639" s="196">
        <v>28800</v>
      </c>
      <c r="C639" s="196">
        <v>3863</v>
      </c>
      <c r="D639" s="196">
        <v>3409</v>
      </c>
      <c r="E639" s="196">
        <v>3863</v>
      </c>
      <c r="F639" s="196">
        <v>3669</v>
      </c>
    </row>
    <row r="640" spans="1:6" ht="15.75">
      <c r="A640" s="196">
        <v>28800</v>
      </c>
      <c r="B640" s="196">
        <v>28850</v>
      </c>
      <c r="C640" s="196">
        <v>3870</v>
      </c>
      <c r="D640" s="196">
        <v>3416</v>
      </c>
      <c r="E640" s="196">
        <v>3870</v>
      </c>
      <c r="F640" s="196">
        <v>3676</v>
      </c>
    </row>
    <row r="641" spans="1:6" ht="15.75">
      <c r="A641" s="196">
        <v>28850</v>
      </c>
      <c r="B641" s="196">
        <v>28900</v>
      </c>
      <c r="C641" s="196">
        <v>3878</v>
      </c>
      <c r="D641" s="196">
        <v>3424</v>
      </c>
      <c r="E641" s="196">
        <v>3878</v>
      </c>
      <c r="F641" s="196">
        <v>3684</v>
      </c>
    </row>
    <row r="642" spans="1:6" ht="15.75">
      <c r="A642" s="196">
        <v>28900</v>
      </c>
      <c r="B642" s="196">
        <v>28950</v>
      </c>
      <c r="C642" s="196">
        <v>3885</v>
      </c>
      <c r="D642" s="196">
        <v>3431</v>
      </c>
      <c r="E642" s="196">
        <v>3885</v>
      </c>
      <c r="F642" s="196">
        <v>3691</v>
      </c>
    </row>
    <row r="643" spans="1:6" ht="15.75">
      <c r="A643" s="196">
        <v>28950</v>
      </c>
      <c r="B643" s="196">
        <v>29000</v>
      </c>
      <c r="C643" s="196">
        <v>3893</v>
      </c>
      <c r="D643" s="196">
        <v>3439</v>
      </c>
      <c r="E643" s="196">
        <v>3893</v>
      </c>
      <c r="F643" s="196">
        <v>3699</v>
      </c>
    </row>
    <row r="644" spans="1:6" ht="15.75">
      <c r="A644" s="196">
        <v>29000</v>
      </c>
      <c r="B644" s="196">
        <v>29050</v>
      </c>
      <c r="C644" s="196">
        <v>3900</v>
      </c>
      <c r="D644" s="196">
        <v>3446</v>
      </c>
      <c r="E644" s="196">
        <v>3900</v>
      </c>
      <c r="F644" s="196">
        <v>3706</v>
      </c>
    </row>
    <row r="645" spans="1:6" ht="15.75">
      <c r="A645" s="196">
        <v>29050</v>
      </c>
      <c r="B645" s="196">
        <v>29100</v>
      </c>
      <c r="C645" s="196">
        <v>3908</v>
      </c>
      <c r="D645" s="196">
        <v>3454</v>
      </c>
      <c r="E645" s="196">
        <v>3908</v>
      </c>
      <c r="F645" s="196">
        <v>3714</v>
      </c>
    </row>
    <row r="646" spans="1:6" ht="15.75">
      <c r="A646" s="196">
        <v>29100</v>
      </c>
      <c r="B646" s="196">
        <v>29150</v>
      </c>
      <c r="C646" s="196">
        <v>3915</v>
      </c>
      <c r="D646" s="196">
        <v>3461</v>
      </c>
      <c r="E646" s="196">
        <v>3915</v>
      </c>
      <c r="F646" s="196">
        <v>3721</v>
      </c>
    </row>
    <row r="647" spans="1:6" ht="15.75">
      <c r="A647" s="196">
        <v>29150</v>
      </c>
      <c r="B647" s="196">
        <v>29200</v>
      </c>
      <c r="C647" s="196">
        <v>3923</v>
      </c>
      <c r="D647" s="196">
        <v>3469</v>
      </c>
      <c r="E647" s="196">
        <v>3923</v>
      </c>
      <c r="F647" s="196">
        <v>3729</v>
      </c>
    </row>
    <row r="648" spans="1:6" ht="15.75">
      <c r="A648" s="196">
        <v>29200</v>
      </c>
      <c r="B648" s="196">
        <v>29250</v>
      </c>
      <c r="C648" s="196">
        <v>3930</v>
      </c>
      <c r="D648" s="196">
        <v>3476</v>
      </c>
      <c r="E648" s="196">
        <v>3930</v>
      </c>
      <c r="F648" s="196">
        <v>3736</v>
      </c>
    </row>
    <row r="649" spans="1:6" ht="15.75">
      <c r="A649" s="196">
        <v>29250</v>
      </c>
      <c r="B649" s="196">
        <v>29300</v>
      </c>
      <c r="C649" s="196">
        <v>3938</v>
      </c>
      <c r="D649" s="196">
        <v>3484</v>
      </c>
      <c r="E649" s="196">
        <v>3938</v>
      </c>
      <c r="F649" s="196">
        <v>3744</v>
      </c>
    </row>
    <row r="650" spans="1:6" ht="15.75">
      <c r="A650" s="196">
        <v>29300</v>
      </c>
      <c r="B650" s="196">
        <v>29350</v>
      </c>
      <c r="C650" s="196">
        <v>3945</v>
      </c>
      <c r="D650" s="196">
        <v>3491</v>
      </c>
      <c r="E650" s="196">
        <v>3945</v>
      </c>
      <c r="F650" s="196">
        <v>3751</v>
      </c>
    </row>
    <row r="651" spans="1:6" ht="15.75">
      <c r="A651" s="196">
        <v>29350</v>
      </c>
      <c r="B651" s="196">
        <v>29400</v>
      </c>
      <c r="C651" s="196">
        <v>3953</v>
      </c>
      <c r="D651" s="196">
        <v>3499</v>
      </c>
      <c r="E651" s="196">
        <v>3953</v>
      </c>
      <c r="F651" s="196">
        <v>3759</v>
      </c>
    </row>
    <row r="652" spans="1:6" ht="15.75">
      <c r="A652" s="196">
        <v>29400</v>
      </c>
      <c r="B652" s="196">
        <v>29450</v>
      </c>
      <c r="C652" s="196">
        <v>3960</v>
      </c>
      <c r="D652" s="196">
        <v>3506</v>
      </c>
      <c r="E652" s="196">
        <v>3960</v>
      </c>
      <c r="F652" s="196">
        <v>3766</v>
      </c>
    </row>
    <row r="653" spans="1:6" ht="15.75">
      <c r="A653" s="196">
        <v>29450</v>
      </c>
      <c r="B653" s="196">
        <v>29500</v>
      </c>
      <c r="C653" s="196">
        <v>3968</v>
      </c>
      <c r="D653" s="196">
        <v>3514</v>
      </c>
      <c r="E653" s="196">
        <v>3968</v>
      </c>
      <c r="F653" s="196">
        <v>3774</v>
      </c>
    </row>
    <row r="654" spans="1:6" ht="15.75">
      <c r="A654" s="196">
        <v>29500</v>
      </c>
      <c r="B654" s="196">
        <v>29550</v>
      </c>
      <c r="C654" s="196">
        <v>3975</v>
      </c>
      <c r="D654" s="196">
        <v>3521</v>
      </c>
      <c r="E654" s="196">
        <v>3975</v>
      </c>
      <c r="F654" s="196">
        <v>3781</v>
      </c>
    </row>
    <row r="655" spans="1:6" ht="15.75">
      <c r="A655" s="196">
        <v>29550</v>
      </c>
      <c r="B655" s="196">
        <v>29600</v>
      </c>
      <c r="C655" s="196">
        <v>3983</v>
      </c>
      <c r="D655" s="196">
        <v>3529</v>
      </c>
      <c r="E655" s="196">
        <v>3983</v>
      </c>
      <c r="F655" s="196">
        <v>3789</v>
      </c>
    </row>
    <row r="656" spans="1:6" ht="15.75">
      <c r="A656" s="196">
        <v>29600</v>
      </c>
      <c r="B656" s="196">
        <v>29650</v>
      </c>
      <c r="C656" s="196">
        <v>3990</v>
      </c>
      <c r="D656" s="196">
        <v>3536</v>
      </c>
      <c r="E656" s="196">
        <v>3990</v>
      </c>
      <c r="F656" s="196">
        <v>3796</v>
      </c>
    </row>
    <row r="657" spans="1:6" ht="15.75">
      <c r="A657" s="196">
        <v>29650</v>
      </c>
      <c r="B657" s="196">
        <v>29700</v>
      </c>
      <c r="C657" s="196">
        <v>3998</v>
      </c>
      <c r="D657" s="196">
        <v>3544</v>
      </c>
      <c r="E657" s="196">
        <v>3998</v>
      </c>
      <c r="F657" s="196">
        <v>3804</v>
      </c>
    </row>
    <row r="658" spans="1:6" ht="15.75">
      <c r="A658" s="196">
        <v>29700</v>
      </c>
      <c r="B658" s="196">
        <v>29750</v>
      </c>
      <c r="C658" s="196">
        <v>4005</v>
      </c>
      <c r="D658" s="196">
        <v>3551</v>
      </c>
      <c r="E658" s="196">
        <v>4005</v>
      </c>
      <c r="F658" s="196">
        <v>3811</v>
      </c>
    </row>
    <row r="659" spans="1:6" ht="15.75">
      <c r="A659" s="196">
        <v>29750</v>
      </c>
      <c r="B659" s="196">
        <v>29800</v>
      </c>
      <c r="C659" s="196">
        <v>4013</v>
      </c>
      <c r="D659" s="196">
        <v>3559</v>
      </c>
      <c r="E659" s="196">
        <v>4013</v>
      </c>
      <c r="F659" s="196">
        <v>3819</v>
      </c>
    </row>
    <row r="660" spans="1:6" ht="15.75">
      <c r="A660" s="196">
        <v>29800</v>
      </c>
      <c r="B660" s="196">
        <v>29850</v>
      </c>
      <c r="C660" s="196">
        <v>4020</v>
      </c>
      <c r="D660" s="196">
        <v>3566</v>
      </c>
      <c r="E660" s="196">
        <v>4020</v>
      </c>
      <c r="F660" s="196">
        <v>3826</v>
      </c>
    </row>
    <row r="661" spans="1:6" ht="15.75">
      <c r="A661" s="196">
        <v>29850</v>
      </c>
      <c r="B661" s="196">
        <v>29900</v>
      </c>
      <c r="C661" s="196">
        <v>4028</v>
      </c>
      <c r="D661" s="196">
        <v>3574</v>
      </c>
      <c r="E661" s="196">
        <v>4028</v>
      </c>
      <c r="F661" s="196">
        <v>3834</v>
      </c>
    </row>
    <row r="662" spans="1:6" ht="15.75">
      <c r="A662" s="196">
        <v>29900</v>
      </c>
      <c r="B662" s="196">
        <v>29950</v>
      </c>
      <c r="C662" s="196">
        <v>4035</v>
      </c>
      <c r="D662" s="196">
        <v>3581</v>
      </c>
      <c r="E662" s="196">
        <v>4035</v>
      </c>
      <c r="F662" s="196">
        <v>3841</v>
      </c>
    </row>
    <row r="663" spans="1:6" ht="15.75">
      <c r="A663" s="196">
        <v>29950</v>
      </c>
      <c r="B663" s="196">
        <v>30000</v>
      </c>
      <c r="C663" s="196">
        <v>4043</v>
      </c>
      <c r="D663" s="196">
        <v>3589</v>
      </c>
      <c r="E663" s="196">
        <v>4043</v>
      </c>
      <c r="F663" s="196">
        <v>3849</v>
      </c>
    </row>
    <row r="664" spans="1:6" ht="15.75">
      <c r="A664" s="196">
        <v>30000</v>
      </c>
      <c r="B664" s="196">
        <v>30050</v>
      </c>
      <c r="C664" s="196">
        <v>4050</v>
      </c>
      <c r="D664" s="196">
        <v>3596</v>
      </c>
      <c r="E664" s="196">
        <v>4050</v>
      </c>
      <c r="F664" s="196">
        <v>3856</v>
      </c>
    </row>
    <row r="665" spans="1:6" ht="15.75">
      <c r="A665" s="196">
        <v>30050</v>
      </c>
      <c r="B665" s="196">
        <v>30100</v>
      </c>
      <c r="C665" s="196">
        <v>4058</v>
      </c>
      <c r="D665" s="196">
        <v>3604</v>
      </c>
      <c r="E665" s="196">
        <v>4058</v>
      </c>
      <c r="F665" s="196">
        <v>3864</v>
      </c>
    </row>
    <row r="666" spans="1:6" ht="15.75">
      <c r="A666" s="196">
        <v>30100</v>
      </c>
      <c r="B666" s="196">
        <v>30150</v>
      </c>
      <c r="C666" s="196">
        <v>4065</v>
      </c>
      <c r="D666" s="196">
        <v>3611</v>
      </c>
      <c r="E666" s="196">
        <v>4065</v>
      </c>
      <c r="F666" s="196">
        <v>3871</v>
      </c>
    </row>
    <row r="667" spans="1:6" ht="15.75">
      <c r="A667" s="196">
        <v>30150</v>
      </c>
      <c r="B667" s="196">
        <v>30200</v>
      </c>
      <c r="C667" s="196">
        <v>4073</v>
      </c>
      <c r="D667" s="196">
        <v>3619</v>
      </c>
      <c r="E667" s="196">
        <v>4073</v>
      </c>
      <c r="F667" s="196">
        <v>3879</v>
      </c>
    </row>
    <row r="668" spans="1:6" ht="15.75">
      <c r="A668" s="196">
        <v>30200</v>
      </c>
      <c r="B668" s="196">
        <v>30250</v>
      </c>
      <c r="C668" s="196">
        <v>4080</v>
      </c>
      <c r="D668" s="196">
        <v>3626</v>
      </c>
      <c r="E668" s="196">
        <v>4080</v>
      </c>
      <c r="F668" s="196">
        <v>3886</v>
      </c>
    </row>
    <row r="669" spans="1:6" ht="15.75">
      <c r="A669" s="196">
        <v>30250</v>
      </c>
      <c r="B669" s="196">
        <v>30300</v>
      </c>
      <c r="C669" s="196">
        <v>4088</v>
      </c>
      <c r="D669" s="196">
        <v>3634</v>
      </c>
      <c r="E669" s="196">
        <v>4088</v>
      </c>
      <c r="F669" s="196">
        <v>3894</v>
      </c>
    </row>
    <row r="670" spans="1:6" ht="15.75">
      <c r="A670" s="196">
        <v>30300</v>
      </c>
      <c r="B670" s="196">
        <v>30350</v>
      </c>
      <c r="C670" s="196">
        <v>4095</v>
      </c>
      <c r="D670" s="196">
        <v>3641</v>
      </c>
      <c r="E670" s="196">
        <v>4095</v>
      </c>
      <c r="F670" s="196">
        <v>3901</v>
      </c>
    </row>
    <row r="671" spans="1:6" ht="15.75">
      <c r="A671" s="196">
        <v>30350</v>
      </c>
      <c r="B671" s="196">
        <v>30400</v>
      </c>
      <c r="C671" s="196">
        <v>4103</v>
      </c>
      <c r="D671" s="196">
        <v>3649</v>
      </c>
      <c r="E671" s="196">
        <v>4103</v>
      </c>
      <c r="F671" s="196">
        <v>3909</v>
      </c>
    </row>
    <row r="672" spans="1:6" ht="15.75">
      <c r="A672" s="196">
        <v>30400</v>
      </c>
      <c r="B672" s="196">
        <v>30450</v>
      </c>
      <c r="C672" s="196">
        <v>4110</v>
      </c>
      <c r="D672" s="196">
        <v>3656</v>
      </c>
      <c r="E672" s="196">
        <v>4110</v>
      </c>
      <c r="F672" s="196">
        <v>3916</v>
      </c>
    </row>
    <row r="673" spans="1:6" ht="15.75">
      <c r="A673" s="196">
        <v>30450</v>
      </c>
      <c r="B673" s="196">
        <v>30500</v>
      </c>
      <c r="C673" s="196">
        <v>4118</v>
      </c>
      <c r="D673" s="196">
        <v>3664</v>
      </c>
      <c r="E673" s="196">
        <v>4118</v>
      </c>
      <c r="F673" s="196">
        <v>3924</v>
      </c>
    </row>
    <row r="674" spans="1:6" ht="15.75">
      <c r="A674" s="196">
        <v>30500</v>
      </c>
      <c r="B674" s="196">
        <v>30550</v>
      </c>
      <c r="C674" s="196">
        <v>4125</v>
      </c>
      <c r="D674" s="196">
        <v>3671</v>
      </c>
      <c r="E674" s="196">
        <v>4125</v>
      </c>
      <c r="F674" s="196">
        <v>3931</v>
      </c>
    </row>
    <row r="675" spans="1:6" ht="15.75">
      <c r="A675" s="196">
        <v>30550</v>
      </c>
      <c r="B675" s="196">
        <v>30600</v>
      </c>
      <c r="C675" s="196">
        <v>4133</v>
      </c>
      <c r="D675" s="196">
        <v>3679</v>
      </c>
      <c r="E675" s="196">
        <v>4133</v>
      </c>
      <c r="F675" s="196">
        <v>3939</v>
      </c>
    </row>
    <row r="676" spans="1:6" ht="15.75">
      <c r="A676" s="196">
        <v>30600</v>
      </c>
      <c r="B676" s="196">
        <v>30650</v>
      </c>
      <c r="C676" s="196">
        <v>4140</v>
      </c>
      <c r="D676" s="196">
        <v>3686</v>
      </c>
      <c r="E676" s="196">
        <v>4140</v>
      </c>
      <c r="F676" s="196">
        <v>3946</v>
      </c>
    </row>
    <row r="677" spans="1:6" ht="15.75">
      <c r="A677" s="196">
        <v>30650</v>
      </c>
      <c r="B677" s="196">
        <v>30700</v>
      </c>
      <c r="C677" s="196">
        <v>4148</v>
      </c>
      <c r="D677" s="196">
        <v>3694</v>
      </c>
      <c r="E677" s="196">
        <v>4148</v>
      </c>
      <c r="F677" s="196">
        <v>3954</v>
      </c>
    </row>
    <row r="678" spans="1:6" ht="15.75">
      <c r="A678" s="196">
        <v>30700</v>
      </c>
      <c r="B678" s="196">
        <v>30750</v>
      </c>
      <c r="C678" s="196">
        <v>4155</v>
      </c>
      <c r="D678" s="196">
        <v>3701</v>
      </c>
      <c r="E678" s="196">
        <v>4155</v>
      </c>
      <c r="F678" s="196">
        <v>3961</v>
      </c>
    </row>
    <row r="679" spans="1:6" ht="15.75">
      <c r="A679" s="196">
        <v>30750</v>
      </c>
      <c r="B679" s="196">
        <v>30800</v>
      </c>
      <c r="C679" s="196">
        <v>4163</v>
      </c>
      <c r="D679" s="196">
        <v>3709</v>
      </c>
      <c r="E679" s="196">
        <v>4163</v>
      </c>
      <c r="F679" s="196">
        <v>3969</v>
      </c>
    </row>
    <row r="680" spans="1:6" ht="15.75">
      <c r="A680" s="196">
        <v>30800</v>
      </c>
      <c r="B680" s="196">
        <v>30850</v>
      </c>
      <c r="C680" s="196">
        <v>4170</v>
      </c>
      <c r="D680" s="196">
        <v>3716</v>
      </c>
      <c r="E680" s="196">
        <v>4170</v>
      </c>
      <c r="F680" s="196">
        <v>3976</v>
      </c>
    </row>
    <row r="681" spans="1:6" ht="15.75">
      <c r="A681" s="196">
        <v>30850</v>
      </c>
      <c r="B681" s="196">
        <v>30900</v>
      </c>
      <c r="C681" s="196">
        <v>4178</v>
      </c>
      <c r="D681" s="196">
        <v>3724</v>
      </c>
      <c r="E681" s="196">
        <v>4178</v>
      </c>
      <c r="F681" s="196">
        <v>3984</v>
      </c>
    </row>
    <row r="682" spans="1:6" ht="15.75">
      <c r="A682" s="196">
        <v>30900</v>
      </c>
      <c r="B682" s="196">
        <v>30950</v>
      </c>
      <c r="C682" s="196">
        <v>4185</v>
      </c>
      <c r="D682" s="196">
        <v>3731</v>
      </c>
      <c r="E682" s="196">
        <v>4185</v>
      </c>
      <c r="F682" s="196">
        <v>3991</v>
      </c>
    </row>
    <row r="683" spans="1:6" ht="15.75">
      <c r="A683" s="196">
        <v>30950</v>
      </c>
      <c r="B683" s="196">
        <v>31000</v>
      </c>
      <c r="C683" s="196">
        <v>4193</v>
      </c>
      <c r="D683" s="196">
        <v>3739</v>
      </c>
      <c r="E683" s="196">
        <v>4193</v>
      </c>
      <c r="F683" s="196">
        <v>3999</v>
      </c>
    </row>
    <row r="684" spans="1:6" ht="15.75">
      <c r="A684" s="196">
        <v>31000</v>
      </c>
      <c r="B684" s="196">
        <v>31050</v>
      </c>
      <c r="C684" s="196">
        <v>4200</v>
      </c>
      <c r="D684" s="196">
        <v>3746</v>
      </c>
      <c r="E684" s="196">
        <v>4200</v>
      </c>
      <c r="F684" s="196">
        <v>4006</v>
      </c>
    </row>
    <row r="685" spans="1:6" ht="15.75">
      <c r="A685" s="196">
        <v>31050</v>
      </c>
      <c r="B685" s="196">
        <v>31100</v>
      </c>
      <c r="C685" s="196">
        <v>4208</v>
      </c>
      <c r="D685" s="196">
        <v>3754</v>
      </c>
      <c r="E685" s="196">
        <v>4208</v>
      </c>
      <c r="F685" s="196">
        <v>4014</v>
      </c>
    </row>
    <row r="686" spans="1:6" ht="15.75">
      <c r="A686" s="196">
        <v>31100</v>
      </c>
      <c r="B686" s="196">
        <v>31150</v>
      </c>
      <c r="C686" s="196">
        <v>4215</v>
      </c>
      <c r="D686" s="196">
        <v>3761</v>
      </c>
      <c r="E686" s="196">
        <v>4215</v>
      </c>
      <c r="F686" s="196">
        <v>4021</v>
      </c>
    </row>
    <row r="687" spans="1:6" ht="15.75">
      <c r="A687" s="196">
        <v>31150</v>
      </c>
      <c r="B687" s="196">
        <v>31200</v>
      </c>
      <c r="C687" s="196">
        <v>4223</v>
      </c>
      <c r="D687" s="196">
        <v>3769</v>
      </c>
      <c r="E687" s="196">
        <v>4223</v>
      </c>
      <c r="F687" s="196">
        <v>4029</v>
      </c>
    </row>
    <row r="688" spans="1:6" ht="15.75">
      <c r="A688" s="196">
        <v>31200</v>
      </c>
      <c r="B688" s="196">
        <v>31250</v>
      </c>
      <c r="C688" s="196">
        <v>4230</v>
      </c>
      <c r="D688" s="196">
        <v>3776</v>
      </c>
      <c r="E688" s="196">
        <v>4230</v>
      </c>
      <c r="F688" s="196">
        <v>4036</v>
      </c>
    </row>
    <row r="689" spans="1:6" ht="15.75">
      <c r="A689" s="196">
        <v>31250</v>
      </c>
      <c r="B689" s="196">
        <v>31300</v>
      </c>
      <c r="C689" s="196">
        <v>4238</v>
      </c>
      <c r="D689" s="196">
        <v>3784</v>
      </c>
      <c r="E689" s="196">
        <v>4238</v>
      </c>
      <c r="F689" s="196">
        <v>4044</v>
      </c>
    </row>
    <row r="690" spans="1:6" ht="15.75">
      <c r="A690" s="196">
        <v>31300</v>
      </c>
      <c r="B690" s="196">
        <v>31350</v>
      </c>
      <c r="C690" s="196">
        <v>4245</v>
      </c>
      <c r="D690" s="196">
        <v>3791</v>
      </c>
      <c r="E690" s="196">
        <v>4245</v>
      </c>
      <c r="F690" s="196">
        <v>4051</v>
      </c>
    </row>
    <row r="691" spans="1:6" ht="15.75">
      <c r="A691" s="196">
        <v>31350</v>
      </c>
      <c r="B691" s="196">
        <v>31400</v>
      </c>
      <c r="C691" s="196">
        <v>4253</v>
      </c>
      <c r="D691" s="196">
        <v>3799</v>
      </c>
      <c r="E691" s="196">
        <v>4253</v>
      </c>
      <c r="F691" s="196">
        <v>4059</v>
      </c>
    </row>
    <row r="692" spans="1:6" ht="15.75">
      <c r="A692" s="196">
        <v>31400</v>
      </c>
      <c r="B692" s="196">
        <v>31450</v>
      </c>
      <c r="C692" s="196">
        <v>4260</v>
      </c>
      <c r="D692" s="196">
        <v>3806</v>
      </c>
      <c r="E692" s="196">
        <v>4260</v>
      </c>
      <c r="F692" s="196">
        <v>4066</v>
      </c>
    </row>
    <row r="693" spans="1:6" ht="15.75">
      <c r="A693" s="196">
        <v>31450</v>
      </c>
      <c r="B693" s="196">
        <v>31500</v>
      </c>
      <c r="C693" s="196">
        <v>4268</v>
      </c>
      <c r="D693" s="196">
        <v>3814</v>
      </c>
      <c r="E693" s="196">
        <v>4268</v>
      </c>
      <c r="F693" s="196">
        <v>4074</v>
      </c>
    </row>
    <row r="694" spans="1:6" ht="15.75">
      <c r="A694" s="196">
        <v>31500</v>
      </c>
      <c r="B694" s="196">
        <v>31550</v>
      </c>
      <c r="C694" s="196">
        <v>4275</v>
      </c>
      <c r="D694" s="196">
        <v>3821</v>
      </c>
      <c r="E694" s="196">
        <v>4275</v>
      </c>
      <c r="F694" s="196">
        <v>4081</v>
      </c>
    </row>
    <row r="695" spans="1:6" ht="15.75">
      <c r="A695" s="196">
        <v>31550</v>
      </c>
      <c r="B695" s="196">
        <v>31600</v>
      </c>
      <c r="C695" s="196">
        <v>4283</v>
      </c>
      <c r="D695" s="196">
        <v>3829</v>
      </c>
      <c r="E695" s="196">
        <v>4283</v>
      </c>
      <c r="F695" s="196">
        <v>4089</v>
      </c>
    </row>
    <row r="696" spans="1:6" ht="15.75">
      <c r="A696" s="196">
        <v>31600</v>
      </c>
      <c r="B696" s="196">
        <v>31650</v>
      </c>
      <c r="C696" s="196">
        <v>4290</v>
      </c>
      <c r="D696" s="196">
        <v>3836</v>
      </c>
      <c r="E696" s="196">
        <v>4290</v>
      </c>
      <c r="F696" s="196">
        <v>4096</v>
      </c>
    </row>
    <row r="697" spans="1:6" ht="15.75">
      <c r="A697" s="196">
        <v>31650</v>
      </c>
      <c r="B697" s="196">
        <v>31700</v>
      </c>
      <c r="C697" s="196">
        <v>4298</v>
      </c>
      <c r="D697" s="196">
        <v>3844</v>
      </c>
      <c r="E697" s="196">
        <v>4298</v>
      </c>
      <c r="F697" s="196">
        <v>4104</v>
      </c>
    </row>
    <row r="698" spans="1:6" ht="15.75">
      <c r="A698" s="196">
        <v>31700</v>
      </c>
      <c r="B698" s="196">
        <v>31750</v>
      </c>
      <c r="C698" s="196">
        <v>4305</v>
      </c>
      <c r="D698" s="196">
        <v>3851</v>
      </c>
      <c r="E698" s="196">
        <v>4305</v>
      </c>
      <c r="F698" s="196">
        <v>4111</v>
      </c>
    </row>
    <row r="699" spans="1:6" ht="15.75">
      <c r="A699" s="196">
        <v>31750</v>
      </c>
      <c r="B699" s="196">
        <v>31800</v>
      </c>
      <c r="C699" s="196">
        <v>4313</v>
      </c>
      <c r="D699" s="196">
        <v>3859</v>
      </c>
      <c r="E699" s="196">
        <v>4313</v>
      </c>
      <c r="F699" s="196">
        <v>4119</v>
      </c>
    </row>
    <row r="700" spans="1:6" ht="15.75">
      <c r="A700" s="196">
        <v>31800</v>
      </c>
      <c r="B700" s="196">
        <v>31850</v>
      </c>
      <c r="C700" s="196">
        <v>4320</v>
      </c>
      <c r="D700" s="196">
        <v>3866</v>
      </c>
      <c r="E700" s="196">
        <v>4320</v>
      </c>
      <c r="F700" s="196">
        <v>4126</v>
      </c>
    </row>
    <row r="701" spans="1:6" ht="15.75">
      <c r="A701" s="196">
        <v>31850</v>
      </c>
      <c r="B701" s="196">
        <v>31900</v>
      </c>
      <c r="C701" s="196">
        <v>4328</v>
      </c>
      <c r="D701" s="196">
        <v>3874</v>
      </c>
      <c r="E701" s="196">
        <v>4328</v>
      </c>
      <c r="F701" s="196">
        <v>4134</v>
      </c>
    </row>
    <row r="702" spans="1:6" ht="15.75">
      <c r="A702" s="196">
        <v>31900</v>
      </c>
      <c r="B702" s="196">
        <v>31950</v>
      </c>
      <c r="C702" s="196">
        <v>4335</v>
      </c>
      <c r="D702" s="196">
        <v>3881</v>
      </c>
      <c r="E702" s="196">
        <v>4335</v>
      </c>
      <c r="F702" s="196">
        <v>4141</v>
      </c>
    </row>
    <row r="703" spans="1:6" ht="15.75">
      <c r="A703" s="196">
        <v>31950</v>
      </c>
      <c r="B703" s="196">
        <v>32000</v>
      </c>
      <c r="C703" s="196">
        <v>4343</v>
      </c>
      <c r="D703" s="196">
        <v>3889</v>
      </c>
      <c r="E703" s="196">
        <v>4343</v>
      </c>
      <c r="F703" s="196">
        <v>4149</v>
      </c>
    </row>
    <row r="704" spans="1:6" ht="15.75">
      <c r="A704" s="196">
        <v>32000</v>
      </c>
      <c r="B704" s="196">
        <v>32050</v>
      </c>
      <c r="C704" s="196">
        <v>4350</v>
      </c>
      <c r="D704" s="196">
        <v>3896</v>
      </c>
      <c r="E704" s="196">
        <v>4350</v>
      </c>
      <c r="F704" s="196">
        <v>4156</v>
      </c>
    </row>
    <row r="705" spans="1:6" ht="15.75">
      <c r="A705" s="196">
        <v>32050</v>
      </c>
      <c r="B705" s="196">
        <v>32100</v>
      </c>
      <c r="C705" s="196">
        <v>4358</v>
      </c>
      <c r="D705" s="196">
        <v>3904</v>
      </c>
      <c r="E705" s="196">
        <v>4358</v>
      </c>
      <c r="F705" s="196">
        <v>4164</v>
      </c>
    </row>
    <row r="706" spans="1:6" ht="15.75">
      <c r="A706" s="196">
        <v>32100</v>
      </c>
      <c r="B706" s="196">
        <v>32150</v>
      </c>
      <c r="C706" s="196">
        <v>4365</v>
      </c>
      <c r="D706" s="196">
        <v>3911</v>
      </c>
      <c r="E706" s="196">
        <v>4365</v>
      </c>
      <c r="F706" s="196">
        <v>4171</v>
      </c>
    </row>
    <row r="707" spans="1:6" ht="15.75">
      <c r="A707" s="196">
        <v>32150</v>
      </c>
      <c r="B707" s="196">
        <v>32200</v>
      </c>
      <c r="C707" s="196">
        <v>4373</v>
      </c>
      <c r="D707" s="196">
        <v>3919</v>
      </c>
      <c r="E707" s="196">
        <v>4373</v>
      </c>
      <c r="F707" s="196">
        <v>4179</v>
      </c>
    </row>
    <row r="708" spans="1:6" ht="15.75">
      <c r="A708" s="196">
        <v>32200</v>
      </c>
      <c r="B708" s="196">
        <v>32250</v>
      </c>
      <c r="C708" s="196">
        <v>4380</v>
      </c>
      <c r="D708" s="196">
        <v>3926</v>
      </c>
      <c r="E708" s="196">
        <v>4380</v>
      </c>
      <c r="F708" s="196">
        <v>4186</v>
      </c>
    </row>
    <row r="709" spans="1:6" ht="15.75">
      <c r="A709" s="196">
        <v>32250</v>
      </c>
      <c r="B709" s="196">
        <v>32300</v>
      </c>
      <c r="C709" s="196">
        <v>4388</v>
      </c>
      <c r="D709" s="196">
        <v>3934</v>
      </c>
      <c r="E709" s="196">
        <v>4388</v>
      </c>
      <c r="F709" s="196">
        <v>4194</v>
      </c>
    </row>
    <row r="710" spans="1:6" ht="15.75">
      <c r="A710" s="196">
        <v>32300</v>
      </c>
      <c r="B710" s="196">
        <v>32350</v>
      </c>
      <c r="C710" s="196">
        <v>4395</v>
      </c>
      <c r="D710" s="196">
        <v>3941</v>
      </c>
      <c r="E710" s="196">
        <v>4395</v>
      </c>
      <c r="F710" s="196">
        <v>4201</v>
      </c>
    </row>
    <row r="711" spans="1:6" ht="15.75">
      <c r="A711" s="196">
        <v>32350</v>
      </c>
      <c r="B711" s="196">
        <v>32400</v>
      </c>
      <c r="C711" s="196">
        <v>4403</v>
      </c>
      <c r="D711" s="196">
        <v>3949</v>
      </c>
      <c r="E711" s="196">
        <v>4403</v>
      </c>
      <c r="F711" s="196">
        <v>4209</v>
      </c>
    </row>
    <row r="712" spans="1:6" ht="15.75">
      <c r="A712" s="196">
        <v>32400</v>
      </c>
      <c r="B712" s="196">
        <v>32450</v>
      </c>
      <c r="C712" s="196">
        <v>4410</v>
      </c>
      <c r="D712" s="196">
        <v>3956</v>
      </c>
      <c r="E712" s="196">
        <v>4410</v>
      </c>
      <c r="F712" s="196">
        <v>4216</v>
      </c>
    </row>
    <row r="713" spans="1:6" ht="15.75">
      <c r="A713" s="196">
        <v>32450</v>
      </c>
      <c r="B713" s="196">
        <v>32500</v>
      </c>
      <c r="C713" s="196">
        <v>4418</v>
      </c>
      <c r="D713" s="196">
        <v>3964</v>
      </c>
      <c r="E713" s="196">
        <v>4418</v>
      </c>
      <c r="F713" s="196">
        <v>4224</v>
      </c>
    </row>
    <row r="714" spans="1:6" ht="15.75">
      <c r="A714" s="196">
        <v>32500</v>
      </c>
      <c r="B714" s="196">
        <v>32550</v>
      </c>
      <c r="C714" s="196">
        <v>4425</v>
      </c>
      <c r="D714" s="196">
        <v>3971</v>
      </c>
      <c r="E714" s="196">
        <v>4425</v>
      </c>
      <c r="F714" s="196">
        <v>4231</v>
      </c>
    </row>
    <row r="715" spans="1:6" ht="15.75">
      <c r="A715" s="196">
        <v>32550</v>
      </c>
      <c r="B715" s="196">
        <v>32600</v>
      </c>
      <c r="C715" s="196">
        <v>4433</v>
      </c>
      <c r="D715" s="196">
        <v>3979</v>
      </c>
      <c r="E715" s="196">
        <v>4433</v>
      </c>
      <c r="F715" s="196">
        <v>4239</v>
      </c>
    </row>
    <row r="716" spans="1:6" ht="15.75">
      <c r="A716" s="196">
        <v>32600</v>
      </c>
      <c r="B716" s="196">
        <v>32650</v>
      </c>
      <c r="C716" s="196">
        <v>4440</v>
      </c>
      <c r="D716" s="196">
        <v>3986</v>
      </c>
      <c r="E716" s="196">
        <v>4440</v>
      </c>
      <c r="F716" s="196">
        <v>4246</v>
      </c>
    </row>
    <row r="717" spans="1:6" ht="15.75">
      <c r="A717" s="196">
        <v>32650</v>
      </c>
      <c r="B717" s="196">
        <v>32700</v>
      </c>
      <c r="C717" s="196">
        <v>4448</v>
      </c>
      <c r="D717" s="196">
        <v>3994</v>
      </c>
      <c r="E717" s="196">
        <v>4448</v>
      </c>
      <c r="F717" s="196">
        <v>4254</v>
      </c>
    </row>
    <row r="718" spans="1:6" ht="15.75">
      <c r="A718" s="196">
        <v>32700</v>
      </c>
      <c r="B718" s="196">
        <v>32750</v>
      </c>
      <c r="C718" s="196">
        <v>4455</v>
      </c>
      <c r="D718" s="196">
        <v>4001</v>
      </c>
      <c r="E718" s="196">
        <v>4455</v>
      </c>
      <c r="F718" s="196">
        <v>4261</v>
      </c>
    </row>
    <row r="719" spans="1:6" ht="15.75">
      <c r="A719" s="196">
        <v>32750</v>
      </c>
      <c r="B719" s="196">
        <v>32800</v>
      </c>
      <c r="C719" s="196">
        <v>4463</v>
      </c>
      <c r="D719" s="196">
        <v>4009</v>
      </c>
      <c r="E719" s="196">
        <v>4463</v>
      </c>
      <c r="F719" s="196">
        <v>4269</v>
      </c>
    </row>
    <row r="720" spans="1:6" ht="15.75">
      <c r="A720" s="196">
        <v>32800</v>
      </c>
      <c r="B720" s="196">
        <v>32850</v>
      </c>
      <c r="C720" s="196">
        <v>4470</v>
      </c>
      <c r="D720" s="196">
        <v>4016</v>
      </c>
      <c r="E720" s="196">
        <v>4470</v>
      </c>
      <c r="F720" s="196">
        <v>4276</v>
      </c>
    </row>
    <row r="721" spans="1:6" ht="15.75">
      <c r="A721" s="196">
        <v>32850</v>
      </c>
      <c r="B721" s="196">
        <v>32900</v>
      </c>
      <c r="C721" s="196">
        <v>4478</v>
      </c>
      <c r="D721" s="196">
        <v>4024</v>
      </c>
      <c r="E721" s="196">
        <v>4478</v>
      </c>
      <c r="F721" s="196">
        <v>4284</v>
      </c>
    </row>
    <row r="722" spans="1:6" ht="15.75">
      <c r="A722" s="196">
        <v>32900</v>
      </c>
      <c r="B722" s="196">
        <v>32950</v>
      </c>
      <c r="C722" s="196">
        <v>4485</v>
      </c>
      <c r="D722" s="196">
        <v>4031</v>
      </c>
      <c r="E722" s="196">
        <v>4485</v>
      </c>
      <c r="F722" s="196">
        <v>4291</v>
      </c>
    </row>
    <row r="723" spans="1:6" ht="15.75">
      <c r="A723" s="196">
        <v>32950</v>
      </c>
      <c r="B723" s="196">
        <v>33000</v>
      </c>
      <c r="C723" s="196">
        <v>4493</v>
      </c>
      <c r="D723" s="196">
        <v>4039</v>
      </c>
      <c r="E723" s="196">
        <v>4493</v>
      </c>
      <c r="F723" s="196">
        <v>4299</v>
      </c>
    </row>
    <row r="724" spans="1:6" ht="15.75">
      <c r="A724" s="196">
        <v>33000</v>
      </c>
      <c r="B724" s="196">
        <v>33050</v>
      </c>
      <c r="C724" s="196">
        <v>4500</v>
      </c>
      <c r="D724" s="196">
        <v>4046</v>
      </c>
      <c r="E724" s="196">
        <v>4500</v>
      </c>
      <c r="F724" s="196">
        <v>4306</v>
      </c>
    </row>
    <row r="725" spans="1:6" ht="15.75">
      <c r="A725" s="196">
        <v>33050</v>
      </c>
      <c r="B725" s="196">
        <v>33100</v>
      </c>
      <c r="C725" s="196">
        <v>4508</v>
      </c>
      <c r="D725" s="196">
        <v>4054</v>
      </c>
      <c r="E725" s="196">
        <v>4508</v>
      </c>
      <c r="F725" s="196">
        <v>4314</v>
      </c>
    </row>
    <row r="726" spans="1:6" ht="15.75">
      <c r="A726" s="196">
        <v>33100</v>
      </c>
      <c r="B726" s="196">
        <v>33150</v>
      </c>
      <c r="C726" s="196">
        <v>4515</v>
      </c>
      <c r="D726" s="196">
        <v>4061</v>
      </c>
      <c r="E726" s="196">
        <v>4515</v>
      </c>
      <c r="F726" s="196">
        <v>4321</v>
      </c>
    </row>
    <row r="727" spans="1:6" ht="15.75">
      <c r="A727" s="196">
        <v>33150</v>
      </c>
      <c r="B727" s="196">
        <v>33200</v>
      </c>
      <c r="C727" s="196">
        <v>4523</v>
      </c>
      <c r="D727" s="196">
        <v>4069</v>
      </c>
      <c r="E727" s="196">
        <v>4523</v>
      </c>
      <c r="F727" s="196">
        <v>4329</v>
      </c>
    </row>
    <row r="728" spans="1:6" ht="15.75">
      <c r="A728" s="196">
        <v>33200</v>
      </c>
      <c r="B728" s="196">
        <v>33250</v>
      </c>
      <c r="C728" s="196">
        <v>4530</v>
      </c>
      <c r="D728" s="196">
        <v>4076</v>
      </c>
      <c r="E728" s="196">
        <v>4530</v>
      </c>
      <c r="F728" s="196">
        <v>4336</v>
      </c>
    </row>
    <row r="729" spans="1:6" ht="15.75">
      <c r="A729" s="196">
        <v>33250</v>
      </c>
      <c r="B729" s="196">
        <v>33300</v>
      </c>
      <c r="C729" s="196">
        <v>4538</v>
      </c>
      <c r="D729" s="196">
        <v>4084</v>
      </c>
      <c r="E729" s="196">
        <v>4538</v>
      </c>
      <c r="F729" s="196">
        <v>4344</v>
      </c>
    </row>
    <row r="730" spans="1:6" ht="15.75">
      <c r="A730" s="196">
        <v>33300</v>
      </c>
      <c r="B730" s="196">
        <v>33350</v>
      </c>
      <c r="C730" s="196">
        <v>4545</v>
      </c>
      <c r="D730" s="196">
        <v>4091</v>
      </c>
      <c r="E730" s="196">
        <v>4545</v>
      </c>
      <c r="F730" s="196">
        <v>4351</v>
      </c>
    </row>
    <row r="731" spans="1:6" ht="15.75">
      <c r="A731" s="196">
        <v>33350</v>
      </c>
      <c r="B731" s="196">
        <v>33400</v>
      </c>
      <c r="C731" s="196">
        <v>4553</v>
      </c>
      <c r="D731" s="196">
        <v>4099</v>
      </c>
      <c r="E731" s="196">
        <v>4553</v>
      </c>
      <c r="F731" s="196">
        <v>4359</v>
      </c>
    </row>
    <row r="732" spans="1:6" ht="15.75">
      <c r="A732" s="196">
        <v>33400</v>
      </c>
      <c r="B732" s="196">
        <v>33450</v>
      </c>
      <c r="C732" s="196">
        <v>4560</v>
      </c>
      <c r="D732" s="196">
        <v>4106</v>
      </c>
      <c r="E732" s="196">
        <v>4560</v>
      </c>
      <c r="F732" s="196">
        <v>4366</v>
      </c>
    </row>
    <row r="733" spans="1:6" ht="15.75">
      <c r="A733" s="196">
        <v>33450</v>
      </c>
      <c r="B733" s="196">
        <v>33500</v>
      </c>
      <c r="C733" s="196">
        <v>4568</v>
      </c>
      <c r="D733" s="196">
        <v>4114</v>
      </c>
      <c r="E733" s="196">
        <v>4568</v>
      </c>
      <c r="F733" s="196">
        <v>4374</v>
      </c>
    </row>
    <row r="734" spans="1:6" ht="15.75">
      <c r="A734" s="196">
        <v>33500</v>
      </c>
      <c r="B734" s="196">
        <v>33550</v>
      </c>
      <c r="C734" s="196">
        <v>4575</v>
      </c>
      <c r="D734" s="196">
        <v>4121</v>
      </c>
      <c r="E734" s="196">
        <v>4575</v>
      </c>
      <c r="F734" s="196">
        <v>4381</v>
      </c>
    </row>
    <row r="735" spans="1:6" ht="15.75">
      <c r="A735" s="196">
        <v>33550</v>
      </c>
      <c r="B735" s="196">
        <v>33600</v>
      </c>
      <c r="C735" s="196">
        <v>4583</v>
      </c>
      <c r="D735" s="196">
        <v>4129</v>
      </c>
      <c r="E735" s="196">
        <v>4583</v>
      </c>
      <c r="F735" s="196">
        <v>4389</v>
      </c>
    </row>
    <row r="736" spans="1:6" ht="15.75">
      <c r="A736" s="196">
        <v>33600</v>
      </c>
      <c r="B736" s="196">
        <v>33650</v>
      </c>
      <c r="C736" s="196">
        <v>4590</v>
      </c>
      <c r="D736" s="196">
        <v>4136</v>
      </c>
      <c r="E736" s="196">
        <v>4590</v>
      </c>
      <c r="F736" s="196">
        <v>4396</v>
      </c>
    </row>
    <row r="737" spans="1:6" ht="15.75">
      <c r="A737" s="196">
        <v>33650</v>
      </c>
      <c r="B737" s="196">
        <v>33700</v>
      </c>
      <c r="C737" s="196">
        <v>4598</v>
      </c>
      <c r="D737" s="196">
        <v>4144</v>
      </c>
      <c r="E737" s="196">
        <v>4598</v>
      </c>
      <c r="F737" s="196">
        <v>4404</v>
      </c>
    </row>
    <row r="738" spans="1:6" ht="15.75">
      <c r="A738" s="196">
        <v>33700</v>
      </c>
      <c r="B738" s="196">
        <v>33750</v>
      </c>
      <c r="C738" s="196">
        <v>4605</v>
      </c>
      <c r="D738" s="196">
        <v>4151</v>
      </c>
      <c r="E738" s="196">
        <v>4605</v>
      </c>
      <c r="F738" s="196">
        <v>4411</v>
      </c>
    </row>
    <row r="739" spans="1:6" ht="15.75">
      <c r="A739" s="196">
        <v>33750</v>
      </c>
      <c r="B739" s="196">
        <v>33800</v>
      </c>
      <c r="C739" s="196">
        <v>4613</v>
      </c>
      <c r="D739" s="196">
        <v>4159</v>
      </c>
      <c r="E739" s="196">
        <v>4613</v>
      </c>
      <c r="F739" s="196">
        <v>4419</v>
      </c>
    </row>
    <row r="740" spans="1:6" ht="15.75">
      <c r="A740" s="196">
        <v>33800</v>
      </c>
      <c r="B740" s="196">
        <v>33850</v>
      </c>
      <c r="C740" s="196">
        <v>4620</v>
      </c>
      <c r="D740" s="196">
        <v>4166</v>
      </c>
      <c r="E740" s="196">
        <v>4620</v>
      </c>
      <c r="F740" s="196">
        <v>4426</v>
      </c>
    </row>
    <row r="741" spans="1:6" ht="15.75">
      <c r="A741" s="196">
        <v>33850</v>
      </c>
      <c r="B741" s="196">
        <v>33900</v>
      </c>
      <c r="C741" s="196">
        <v>4628</v>
      </c>
      <c r="D741" s="196">
        <v>4174</v>
      </c>
      <c r="E741" s="196">
        <v>4628</v>
      </c>
      <c r="F741" s="196">
        <v>4434</v>
      </c>
    </row>
    <row r="742" spans="1:6" ht="15.75">
      <c r="A742" s="196">
        <v>33900</v>
      </c>
      <c r="B742" s="196">
        <v>33950</v>
      </c>
      <c r="C742" s="196">
        <v>4635</v>
      </c>
      <c r="D742" s="196">
        <v>4181</v>
      </c>
      <c r="E742" s="196">
        <v>4635</v>
      </c>
      <c r="F742" s="196">
        <v>4441</v>
      </c>
    </row>
    <row r="743" spans="1:6" ht="15.75">
      <c r="A743" s="196">
        <v>33950</v>
      </c>
      <c r="B743" s="196">
        <v>34000</v>
      </c>
      <c r="C743" s="196">
        <v>4643</v>
      </c>
      <c r="D743" s="196">
        <v>4189</v>
      </c>
      <c r="E743" s="196">
        <v>4643</v>
      </c>
      <c r="F743" s="196">
        <v>4449</v>
      </c>
    </row>
    <row r="744" spans="1:6" ht="15.75">
      <c r="A744" s="196">
        <v>34000</v>
      </c>
      <c r="B744" s="196">
        <v>34050</v>
      </c>
      <c r="C744" s="196">
        <v>4650</v>
      </c>
      <c r="D744" s="196">
        <v>4196</v>
      </c>
      <c r="E744" s="196">
        <v>4650</v>
      </c>
      <c r="F744" s="196">
        <v>4456</v>
      </c>
    </row>
    <row r="745" spans="1:6" ht="15.75">
      <c r="A745" s="196">
        <v>34050</v>
      </c>
      <c r="B745" s="196">
        <v>34100</v>
      </c>
      <c r="C745" s="196">
        <v>4658</v>
      </c>
      <c r="D745" s="196">
        <v>4204</v>
      </c>
      <c r="E745" s="196">
        <v>4658</v>
      </c>
      <c r="F745" s="196">
        <v>4464</v>
      </c>
    </row>
    <row r="746" spans="1:6" ht="15.75">
      <c r="A746" s="196">
        <v>34100</v>
      </c>
      <c r="B746" s="196">
        <v>34150</v>
      </c>
      <c r="C746" s="196">
        <v>4665</v>
      </c>
      <c r="D746" s="196">
        <v>4211</v>
      </c>
      <c r="E746" s="196">
        <v>4665</v>
      </c>
      <c r="F746" s="196">
        <v>4471</v>
      </c>
    </row>
    <row r="747" spans="1:6" ht="15.75">
      <c r="A747" s="196">
        <v>34150</v>
      </c>
      <c r="B747" s="196">
        <v>34200</v>
      </c>
      <c r="C747" s="196">
        <v>4673</v>
      </c>
      <c r="D747" s="196">
        <v>4219</v>
      </c>
      <c r="E747" s="196">
        <v>4673</v>
      </c>
      <c r="F747" s="196">
        <v>4479</v>
      </c>
    </row>
    <row r="748" spans="1:6" ht="15.75">
      <c r="A748" s="196">
        <v>34200</v>
      </c>
      <c r="B748" s="196">
        <v>34250</v>
      </c>
      <c r="C748" s="196">
        <v>4680</v>
      </c>
      <c r="D748" s="196">
        <v>4226</v>
      </c>
      <c r="E748" s="196">
        <v>4680</v>
      </c>
      <c r="F748" s="196">
        <v>4486</v>
      </c>
    </row>
    <row r="749" spans="1:6" ht="15.75">
      <c r="A749" s="196">
        <v>34250</v>
      </c>
      <c r="B749" s="196">
        <v>34300</v>
      </c>
      <c r="C749" s="196">
        <v>4688</v>
      </c>
      <c r="D749" s="196">
        <v>4234</v>
      </c>
      <c r="E749" s="196">
        <v>4688</v>
      </c>
      <c r="F749" s="196">
        <v>4494</v>
      </c>
    </row>
    <row r="750" spans="1:6" ht="15.75">
      <c r="A750" s="196">
        <v>34300</v>
      </c>
      <c r="B750" s="196">
        <v>34350</v>
      </c>
      <c r="C750" s="196">
        <v>4695</v>
      </c>
      <c r="D750" s="196">
        <v>4241</v>
      </c>
      <c r="E750" s="196">
        <v>4695</v>
      </c>
      <c r="F750" s="196">
        <v>4501</v>
      </c>
    </row>
    <row r="751" spans="1:6" ht="15.75">
      <c r="A751" s="196">
        <v>34350</v>
      </c>
      <c r="B751" s="196">
        <v>34400</v>
      </c>
      <c r="C751" s="196">
        <v>4703</v>
      </c>
      <c r="D751" s="196">
        <v>4249</v>
      </c>
      <c r="E751" s="196">
        <v>4703</v>
      </c>
      <c r="F751" s="196">
        <v>4509</v>
      </c>
    </row>
    <row r="752" spans="1:6" ht="15.75">
      <c r="A752" s="196">
        <v>34400</v>
      </c>
      <c r="B752" s="196">
        <v>34450</v>
      </c>
      <c r="C752" s="196">
        <v>4710</v>
      </c>
      <c r="D752" s="196">
        <v>4256</v>
      </c>
      <c r="E752" s="196">
        <v>4710</v>
      </c>
      <c r="F752" s="196">
        <v>4516</v>
      </c>
    </row>
    <row r="753" spans="1:6" ht="15.75">
      <c r="A753" s="196">
        <v>34450</v>
      </c>
      <c r="B753" s="196">
        <v>34500</v>
      </c>
      <c r="C753" s="196">
        <v>4718</v>
      </c>
      <c r="D753" s="196">
        <v>4264</v>
      </c>
      <c r="E753" s="196">
        <v>4718</v>
      </c>
      <c r="F753" s="196">
        <v>4524</v>
      </c>
    </row>
    <row r="754" spans="1:6" ht="15.75">
      <c r="A754" s="196">
        <v>34500</v>
      </c>
      <c r="B754" s="196">
        <v>34550</v>
      </c>
      <c r="C754" s="196">
        <v>4725</v>
      </c>
      <c r="D754" s="196">
        <v>4271</v>
      </c>
      <c r="E754" s="196">
        <v>4725</v>
      </c>
      <c r="F754" s="196">
        <v>4531</v>
      </c>
    </row>
    <row r="755" spans="1:6" ht="15.75">
      <c r="A755" s="196">
        <v>34550</v>
      </c>
      <c r="B755" s="196">
        <v>34600</v>
      </c>
      <c r="C755" s="196">
        <v>4733</v>
      </c>
      <c r="D755" s="196">
        <v>4279</v>
      </c>
      <c r="E755" s="196">
        <v>4733</v>
      </c>
      <c r="F755" s="196">
        <v>4539</v>
      </c>
    </row>
    <row r="756" spans="1:6" ht="15.75">
      <c r="A756" s="196">
        <v>34600</v>
      </c>
      <c r="B756" s="196">
        <v>34650</v>
      </c>
      <c r="C756" s="196">
        <v>4740</v>
      </c>
      <c r="D756" s="196">
        <v>4286</v>
      </c>
      <c r="E756" s="196">
        <v>4740</v>
      </c>
      <c r="F756" s="196">
        <v>4546</v>
      </c>
    </row>
    <row r="757" spans="1:6" ht="15.75">
      <c r="A757" s="196">
        <v>34650</v>
      </c>
      <c r="B757" s="196">
        <v>34700</v>
      </c>
      <c r="C757" s="196">
        <v>4748</v>
      </c>
      <c r="D757" s="196">
        <v>4294</v>
      </c>
      <c r="E757" s="196">
        <v>4748</v>
      </c>
      <c r="F757" s="196">
        <v>4554</v>
      </c>
    </row>
    <row r="758" spans="1:6" ht="15.75">
      <c r="A758" s="196">
        <v>34700</v>
      </c>
      <c r="B758" s="196">
        <v>34750</v>
      </c>
      <c r="C758" s="196">
        <v>4755</v>
      </c>
      <c r="D758" s="196">
        <v>4301</v>
      </c>
      <c r="E758" s="196">
        <v>4755</v>
      </c>
      <c r="F758" s="196">
        <v>4561</v>
      </c>
    </row>
    <row r="759" spans="1:6" ht="15.75">
      <c r="A759" s="196">
        <v>34750</v>
      </c>
      <c r="B759" s="196">
        <v>34800</v>
      </c>
      <c r="C759" s="196">
        <v>4763</v>
      </c>
      <c r="D759" s="196">
        <v>4309</v>
      </c>
      <c r="E759" s="196">
        <v>4763</v>
      </c>
      <c r="F759" s="196">
        <v>4569</v>
      </c>
    </row>
    <row r="760" spans="1:6" ht="15.75">
      <c r="A760" s="196">
        <v>34800</v>
      </c>
      <c r="B760" s="196">
        <v>34850</v>
      </c>
      <c r="C760" s="196">
        <v>4770</v>
      </c>
      <c r="D760" s="196">
        <v>4316</v>
      </c>
      <c r="E760" s="196">
        <v>4770</v>
      </c>
      <c r="F760" s="196">
        <v>4576</v>
      </c>
    </row>
    <row r="761" spans="1:6" ht="15.75">
      <c r="A761" s="196">
        <v>34850</v>
      </c>
      <c r="B761" s="196">
        <v>34900</v>
      </c>
      <c r="C761" s="196">
        <v>4778</v>
      </c>
      <c r="D761" s="196">
        <v>4324</v>
      </c>
      <c r="E761" s="196">
        <v>4778</v>
      </c>
      <c r="F761" s="196">
        <v>4584</v>
      </c>
    </row>
    <row r="762" spans="1:6" ht="15.75">
      <c r="A762" s="196">
        <v>34900</v>
      </c>
      <c r="B762" s="196">
        <v>34950</v>
      </c>
      <c r="C762" s="196">
        <v>4785</v>
      </c>
      <c r="D762" s="196">
        <v>4331</v>
      </c>
      <c r="E762" s="196">
        <v>4785</v>
      </c>
      <c r="F762" s="196">
        <v>4591</v>
      </c>
    </row>
    <row r="763" spans="1:6" ht="15.75">
      <c r="A763" s="196">
        <v>34950</v>
      </c>
      <c r="B763" s="196">
        <v>35000</v>
      </c>
      <c r="C763" s="196">
        <v>4793</v>
      </c>
      <c r="D763" s="196">
        <v>4339</v>
      </c>
      <c r="E763" s="196">
        <v>4793</v>
      </c>
      <c r="F763" s="196">
        <v>4599</v>
      </c>
    </row>
    <row r="764" spans="1:6" ht="15.75">
      <c r="A764" s="196">
        <v>35000</v>
      </c>
      <c r="B764" s="196">
        <v>35050</v>
      </c>
      <c r="C764" s="196">
        <v>4800</v>
      </c>
      <c r="D764" s="196">
        <v>4346</v>
      </c>
      <c r="E764" s="196">
        <v>4800</v>
      </c>
      <c r="F764" s="196">
        <v>4606</v>
      </c>
    </row>
    <row r="765" spans="1:6" ht="15.75">
      <c r="A765" s="196">
        <v>35050</v>
      </c>
      <c r="B765" s="196">
        <v>35100</v>
      </c>
      <c r="C765" s="196">
        <v>4808</v>
      </c>
      <c r="D765" s="196">
        <v>4354</v>
      </c>
      <c r="E765" s="196">
        <v>4808</v>
      </c>
      <c r="F765" s="196">
        <v>4614</v>
      </c>
    </row>
    <row r="766" spans="1:6" ht="15.75">
      <c r="A766" s="196">
        <v>35100</v>
      </c>
      <c r="B766" s="196">
        <v>35150</v>
      </c>
      <c r="C766" s="196">
        <v>4815</v>
      </c>
      <c r="D766" s="196">
        <v>4361</v>
      </c>
      <c r="E766" s="196">
        <v>4815</v>
      </c>
      <c r="F766" s="196">
        <v>4621</v>
      </c>
    </row>
    <row r="767" spans="1:6" ht="15.75">
      <c r="A767" s="196">
        <v>35150</v>
      </c>
      <c r="B767" s="196">
        <v>35200</v>
      </c>
      <c r="C767" s="196">
        <v>4823</v>
      </c>
      <c r="D767" s="196">
        <v>4369</v>
      </c>
      <c r="E767" s="196">
        <v>4823</v>
      </c>
      <c r="F767" s="196">
        <v>4629</v>
      </c>
    </row>
    <row r="768" spans="1:6" ht="15.75">
      <c r="A768" s="196">
        <v>35200</v>
      </c>
      <c r="B768" s="196">
        <v>35250</v>
      </c>
      <c r="C768" s="196">
        <v>4830</v>
      </c>
      <c r="D768" s="196">
        <v>4376</v>
      </c>
      <c r="E768" s="196">
        <v>4830</v>
      </c>
      <c r="F768" s="196">
        <v>4636</v>
      </c>
    </row>
    <row r="769" spans="1:6" ht="15.75">
      <c r="A769" s="196">
        <v>35250</v>
      </c>
      <c r="B769" s="196">
        <v>35300</v>
      </c>
      <c r="C769" s="196">
        <v>4838</v>
      </c>
      <c r="D769" s="196">
        <v>4384</v>
      </c>
      <c r="E769" s="196">
        <v>4838</v>
      </c>
      <c r="F769" s="196">
        <v>4644</v>
      </c>
    </row>
    <row r="770" spans="1:6" ht="15.75">
      <c r="A770" s="196">
        <v>35300</v>
      </c>
      <c r="B770" s="196">
        <v>35350</v>
      </c>
      <c r="C770" s="196">
        <v>4845</v>
      </c>
      <c r="D770" s="196">
        <v>4391</v>
      </c>
      <c r="E770" s="196">
        <v>4845</v>
      </c>
      <c r="F770" s="196">
        <v>4651</v>
      </c>
    </row>
    <row r="771" spans="1:6" ht="15.75">
      <c r="A771" s="196">
        <v>35350</v>
      </c>
      <c r="B771" s="196">
        <v>35400</v>
      </c>
      <c r="C771" s="196">
        <v>4853</v>
      </c>
      <c r="D771" s="196">
        <v>4399</v>
      </c>
      <c r="E771" s="196">
        <v>4853</v>
      </c>
      <c r="F771" s="196">
        <v>4659</v>
      </c>
    </row>
    <row r="772" spans="1:6" ht="15.75">
      <c r="A772" s="196">
        <v>35400</v>
      </c>
      <c r="B772" s="196">
        <v>35450</v>
      </c>
      <c r="C772" s="196">
        <v>4860</v>
      </c>
      <c r="D772" s="196">
        <v>4406</v>
      </c>
      <c r="E772" s="196">
        <v>4860</v>
      </c>
      <c r="F772" s="196">
        <v>4666</v>
      </c>
    </row>
    <row r="773" spans="1:6" ht="15.75">
      <c r="A773" s="196">
        <v>35450</v>
      </c>
      <c r="B773" s="196">
        <v>35500</v>
      </c>
      <c r="C773" s="196">
        <v>4868</v>
      </c>
      <c r="D773" s="196">
        <v>4414</v>
      </c>
      <c r="E773" s="196">
        <v>4868</v>
      </c>
      <c r="F773" s="196">
        <v>4674</v>
      </c>
    </row>
    <row r="774" spans="1:6" ht="15.75">
      <c r="A774" s="196">
        <v>35500</v>
      </c>
      <c r="B774" s="196">
        <v>35550</v>
      </c>
      <c r="C774" s="196">
        <v>4875</v>
      </c>
      <c r="D774" s="196">
        <v>4421</v>
      </c>
      <c r="E774" s="196">
        <v>4875</v>
      </c>
      <c r="F774" s="196">
        <v>4681</v>
      </c>
    </row>
    <row r="775" spans="1:6" ht="15.75">
      <c r="A775" s="196">
        <v>35550</v>
      </c>
      <c r="B775" s="196">
        <v>35600</v>
      </c>
      <c r="C775" s="196">
        <v>4883</v>
      </c>
      <c r="D775" s="196">
        <v>4429</v>
      </c>
      <c r="E775" s="196">
        <v>4883</v>
      </c>
      <c r="F775" s="196">
        <v>4689</v>
      </c>
    </row>
    <row r="776" spans="1:6" ht="15.75">
      <c r="A776" s="196">
        <v>35600</v>
      </c>
      <c r="B776" s="196">
        <v>35650</v>
      </c>
      <c r="C776" s="196">
        <v>4890</v>
      </c>
      <c r="D776" s="196">
        <v>4436</v>
      </c>
      <c r="E776" s="196">
        <v>4890</v>
      </c>
      <c r="F776" s="196">
        <v>4696</v>
      </c>
    </row>
    <row r="777" spans="1:6" ht="15.75">
      <c r="A777" s="196">
        <v>35650</v>
      </c>
      <c r="B777" s="196">
        <v>35700</v>
      </c>
      <c r="C777" s="196">
        <v>4898</v>
      </c>
      <c r="D777" s="196">
        <v>4444</v>
      </c>
      <c r="E777" s="196">
        <v>4898</v>
      </c>
      <c r="F777" s="196">
        <v>4704</v>
      </c>
    </row>
    <row r="778" spans="1:6" ht="15.75">
      <c r="A778" s="196">
        <v>35700</v>
      </c>
      <c r="B778" s="196">
        <v>35750</v>
      </c>
      <c r="C778" s="196">
        <v>4905</v>
      </c>
      <c r="D778" s="196">
        <v>4451</v>
      </c>
      <c r="E778" s="196">
        <v>4905</v>
      </c>
      <c r="F778" s="196">
        <v>4711</v>
      </c>
    </row>
    <row r="779" spans="1:6" ht="15.75">
      <c r="A779" s="196">
        <v>35750</v>
      </c>
      <c r="B779" s="196">
        <v>35800</v>
      </c>
      <c r="C779" s="196">
        <v>4913</v>
      </c>
      <c r="D779" s="196">
        <v>4459</v>
      </c>
      <c r="E779" s="196">
        <v>4913</v>
      </c>
      <c r="F779" s="196">
        <v>4719</v>
      </c>
    </row>
    <row r="780" spans="1:6" ht="15.75">
      <c r="A780" s="196">
        <v>35800</v>
      </c>
      <c r="B780" s="196">
        <v>35850</v>
      </c>
      <c r="C780" s="196">
        <v>4920</v>
      </c>
      <c r="D780" s="196">
        <v>4466</v>
      </c>
      <c r="E780" s="196">
        <v>4920</v>
      </c>
      <c r="F780" s="196">
        <v>4726</v>
      </c>
    </row>
    <row r="781" spans="1:6" ht="15.75">
      <c r="A781" s="196">
        <v>35850</v>
      </c>
      <c r="B781" s="196">
        <v>35900</v>
      </c>
      <c r="C781" s="196">
        <v>4928</v>
      </c>
      <c r="D781" s="196">
        <v>4474</v>
      </c>
      <c r="E781" s="196">
        <v>4928</v>
      </c>
      <c r="F781" s="196">
        <v>4734</v>
      </c>
    </row>
    <row r="782" spans="1:6" ht="15.75">
      <c r="A782" s="196">
        <v>35900</v>
      </c>
      <c r="B782" s="196">
        <v>35950</v>
      </c>
      <c r="C782" s="196">
        <v>4935</v>
      </c>
      <c r="D782" s="196">
        <v>4481</v>
      </c>
      <c r="E782" s="196">
        <v>4935</v>
      </c>
      <c r="F782" s="196">
        <v>4741</v>
      </c>
    </row>
    <row r="783" spans="1:6" ht="15.75">
      <c r="A783" s="196">
        <v>35950</v>
      </c>
      <c r="B783" s="196">
        <v>36000</v>
      </c>
      <c r="C783" s="196">
        <v>4943</v>
      </c>
      <c r="D783" s="196">
        <v>4489</v>
      </c>
      <c r="E783" s="196">
        <v>4943</v>
      </c>
      <c r="F783" s="196">
        <v>4749</v>
      </c>
    </row>
    <row r="784" spans="1:6" ht="15.75">
      <c r="A784" s="196">
        <v>36000</v>
      </c>
      <c r="B784" s="196">
        <v>36050</v>
      </c>
      <c r="C784" s="196">
        <v>4950</v>
      </c>
      <c r="D784" s="196">
        <v>4496</v>
      </c>
      <c r="E784" s="196">
        <v>4950</v>
      </c>
      <c r="F784" s="196">
        <v>4756</v>
      </c>
    </row>
    <row r="785" spans="1:6" ht="15.75">
      <c r="A785" s="196">
        <v>36050</v>
      </c>
      <c r="B785" s="196">
        <v>36100</v>
      </c>
      <c r="C785" s="196">
        <v>4958</v>
      </c>
      <c r="D785" s="196">
        <v>4504</v>
      </c>
      <c r="E785" s="196">
        <v>4958</v>
      </c>
      <c r="F785" s="196">
        <v>4764</v>
      </c>
    </row>
    <row r="786" spans="1:6" ht="15.75">
      <c r="A786" s="196">
        <v>36100</v>
      </c>
      <c r="B786" s="196">
        <v>36150</v>
      </c>
      <c r="C786" s="196">
        <v>4965</v>
      </c>
      <c r="D786" s="196">
        <v>4511</v>
      </c>
      <c r="E786" s="196">
        <v>4965</v>
      </c>
      <c r="F786" s="196">
        <v>4771</v>
      </c>
    </row>
    <row r="787" spans="1:6" ht="15.75">
      <c r="A787" s="196">
        <v>36150</v>
      </c>
      <c r="B787" s="196">
        <v>36200</v>
      </c>
      <c r="C787" s="196">
        <v>4973</v>
      </c>
      <c r="D787" s="196">
        <v>4519</v>
      </c>
      <c r="E787" s="196">
        <v>4973</v>
      </c>
      <c r="F787" s="196">
        <v>4779</v>
      </c>
    </row>
    <row r="788" spans="1:6" ht="15.75">
      <c r="A788" s="196">
        <v>36200</v>
      </c>
      <c r="B788" s="196">
        <v>36250</v>
      </c>
      <c r="C788" s="196">
        <v>4980</v>
      </c>
      <c r="D788" s="196">
        <v>4526</v>
      </c>
      <c r="E788" s="196">
        <v>4980</v>
      </c>
      <c r="F788" s="196">
        <v>4786</v>
      </c>
    </row>
    <row r="789" spans="1:6" ht="15.75">
      <c r="A789" s="196">
        <v>36250</v>
      </c>
      <c r="B789" s="196">
        <v>36300</v>
      </c>
      <c r="C789" s="196">
        <v>4988</v>
      </c>
      <c r="D789" s="196">
        <v>4534</v>
      </c>
      <c r="E789" s="196">
        <v>4988</v>
      </c>
      <c r="F789" s="196">
        <v>4794</v>
      </c>
    </row>
    <row r="790" spans="1:6" ht="15.75">
      <c r="A790" s="196">
        <v>36300</v>
      </c>
      <c r="B790" s="196">
        <v>36350</v>
      </c>
      <c r="C790" s="196">
        <v>4995</v>
      </c>
      <c r="D790" s="196">
        <v>4541</v>
      </c>
      <c r="E790" s="196">
        <v>4995</v>
      </c>
      <c r="F790" s="196">
        <v>4801</v>
      </c>
    </row>
    <row r="791" spans="1:6" ht="15.75">
      <c r="A791" s="196">
        <v>36350</v>
      </c>
      <c r="B791" s="196">
        <v>36400</v>
      </c>
      <c r="C791" s="196">
        <v>5003</v>
      </c>
      <c r="D791" s="196">
        <v>4549</v>
      </c>
      <c r="E791" s="196">
        <v>5003</v>
      </c>
      <c r="F791" s="196">
        <v>4809</v>
      </c>
    </row>
    <row r="792" spans="1:6" ht="15.75">
      <c r="A792" s="196">
        <v>36400</v>
      </c>
      <c r="B792" s="196">
        <v>36450</v>
      </c>
      <c r="C792" s="196">
        <v>5010</v>
      </c>
      <c r="D792" s="196">
        <v>4556</v>
      </c>
      <c r="E792" s="196">
        <v>5010</v>
      </c>
      <c r="F792" s="196">
        <v>4816</v>
      </c>
    </row>
    <row r="793" spans="1:6" ht="15.75">
      <c r="A793" s="196">
        <v>36450</v>
      </c>
      <c r="B793" s="196">
        <v>36500</v>
      </c>
      <c r="C793" s="196">
        <v>5018</v>
      </c>
      <c r="D793" s="196">
        <v>4564</v>
      </c>
      <c r="E793" s="196">
        <v>5018</v>
      </c>
      <c r="F793" s="196">
        <v>4824</v>
      </c>
    </row>
    <row r="794" spans="1:6" ht="15.75">
      <c r="A794" s="196">
        <v>36500</v>
      </c>
      <c r="B794" s="196">
        <v>36550</v>
      </c>
      <c r="C794" s="196">
        <v>5025</v>
      </c>
      <c r="D794" s="196">
        <v>4571</v>
      </c>
      <c r="E794" s="196">
        <v>5025</v>
      </c>
      <c r="F794" s="196">
        <v>4831</v>
      </c>
    </row>
    <row r="795" spans="1:6" ht="15.75">
      <c r="A795" s="196">
        <v>36550</v>
      </c>
      <c r="B795" s="196">
        <v>36600</v>
      </c>
      <c r="C795" s="196">
        <v>5033</v>
      </c>
      <c r="D795" s="196">
        <v>4579</v>
      </c>
      <c r="E795" s="196">
        <v>5033</v>
      </c>
      <c r="F795" s="196">
        <v>4839</v>
      </c>
    </row>
    <row r="796" spans="1:6" ht="15.75">
      <c r="A796" s="196">
        <v>36600</v>
      </c>
      <c r="B796" s="196">
        <v>36650</v>
      </c>
      <c r="C796" s="196">
        <v>5040</v>
      </c>
      <c r="D796" s="196">
        <v>4586</v>
      </c>
      <c r="E796" s="196">
        <v>5040</v>
      </c>
      <c r="F796" s="196">
        <v>4846</v>
      </c>
    </row>
    <row r="797" spans="1:6" ht="15.75">
      <c r="A797" s="196">
        <v>36650</v>
      </c>
      <c r="B797" s="196">
        <v>36700</v>
      </c>
      <c r="C797" s="196">
        <v>5048</v>
      </c>
      <c r="D797" s="196">
        <v>4594</v>
      </c>
      <c r="E797" s="196">
        <v>5048</v>
      </c>
      <c r="F797" s="196">
        <v>4854</v>
      </c>
    </row>
    <row r="798" spans="1:6" ht="15.75">
      <c r="A798" s="196">
        <v>36700</v>
      </c>
      <c r="B798" s="196">
        <v>36750</v>
      </c>
      <c r="C798" s="196">
        <v>5055</v>
      </c>
      <c r="D798" s="196">
        <v>4601</v>
      </c>
      <c r="E798" s="196">
        <v>5055</v>
      </c>
      <c r="F798" s="196">
        <v>4861</v>
      </c>
    </row>
    <row r="799" spans="1:6" ht="15.75">
      <c r="A799" s="196">
        <v>36750</v>
      </c>
      <c r="B799" s="196">
        <v>36800</v>
      </c>
      <c r="C799" s="196">
        <v>5063</v>
      </c>
      <c r="D799" s="196">
        <v>4609</v>
      </c>
      <c r="E799" s="196">
        <v>5063</v>
      </c>
      <c r="F799" s="196">
        <v>4869</v>
      </c>
    </row>
    <row r="800" spans="1:6" ht="15.75">
      <c r="A800" s="196">
        <v>36800</v>
      </c>
      <c r="B800" s="196">
        <v>36850</v>
      </c>
      <c r="C800" s="196">
        <v>5070</v>
      </c>
      <c r="D800" s="196">
        <v>4616</v>
      </c>
      <c r="E800" s="196">
        <v>5070</v>
      </c>
      <c r="F800" s="196">
        <v>4876</v>
      </c>
    </row>
    <row r="801" spans="1:6" ht="15.75">
      <c r="A801" s="196">
        <v>36850</v>
      </c>
      <c r="B801" s="196">
        <v>36900</v>
      </c>
      <c r="C801" s="196">
        <v>5078</v>
      </c>
      <c r="D801" s="196">
        <v>4624</v>
      </c>
      <c r="E801" s="196">
        <v>5078</v>
      </c>
      <c r="F801" s="196">
        <v>4884</v>
      </c>
    </row>
    <row r="802" spans="1:6" ht="15.75">
      <c r="A802" s="196">
        <v>36900</v>
      </c>
      <c r="B802" s="196">
        <v>36950</v>
      </c>
      <c r="C802" s="196">
        <v>5088</v>
      </c>
      <c r="D802" s="196">
        <v>4631</v>
      </c>
      <c r="E802" s="196">
        <v>5088</v>
      </c>
      <c r="F802" s="196">
        <v>4891</v>
      </c>
    </row>
    <row r="803" spans="1:6" ht="15.75">
      <c r="A803" s="196">
        <v>36950</v>
      </c>
      <c r="B803" s="196">
        <v>37000</v>
      </c>
      <c r="C803" s="196">
        <v>5100</v>
      </c>
      <c r="D803" s="196">
        <v>4639</v>
      </c>
      <c r="E803" s="196">
        <v>5100</v>
      </c>
      <c r="F803" s="196">
        <v>4899</v>
      </c>
    </row>
    <row r="804" spans="1:6" ht="15.75">
      <c r="A804" s="196">
        <v>37000</v>
      </c>
      <c r="B804" s="196">
        <v>37050</v>
      </c>
      <c r="C804" s="196">
        <v>5113</v>
      </c>
      <c r="D804" s="196">
        <v>4646</v>
      </c>
      <c r="E804" s="196">
        <v>5113</v>
      </c>
      <c r="F804" s="196">
        <v>4906</v>
      </c>
    </row>
    <row r="805" spans="1:6" ht="15.75">
      <c r="A805" s="196">
        <v>37050</v>
      </c>
      <c r="B805" s="196">
        <v>37100</v>
      </c>
      <c r="C805" s="196">
        <v>5125</v>
      </c>
      <c r="D805" s="196">
        <v>4654</v>
      </c>
      <c r="E805" s="196">
        <v>5125</v>
      </c>
      <c r="F805" s="196">
        <v>4914</v>
      </c>
    </row>
    <row r="806" spans="1:6" ht="15.75">
      <c r="A806" s="196">
        <v>37100</v>
      </c>
      <c r="B806" s="196">
        <v>37150</v>
      </c>
      <c r="C806" s="196">
        <v>5138</v>
      </c>
      <c r="D806" s="196">
        <v>4661</v>
      </c>
      <c r="E806" s="196">
        <v>5138</v>
      </c>
      <c r="F806" s="196">
        <v>4921</v>
      </c>
    </row>
    <row r="807" spans="1:6" ht="15.75">
      <c r="A807" s="196">
        <v>37150</v>
      </c>
      <c r="B807" s="196">
        <v>37200</v>
      </c>
      <c r="C807" s="196">
        <v>5150</v>
      </c>
      <c r="D807" s="196">
        <v>4669</v>
      </c>
      <c r="E807" s="196">
        <v>5150</v>
      </c>
      <c r="F807" s="196">
        <v>4929</v>
      </c>
    </row>
    <row r="808" spans="1:6" ht="15.75">
      <c r="A808" s="196">
        <v>37200</v>
      </c>
      <c r="B808" s="196">
        <v>37250</v>
      </c>
      <c r="C808" s="196">
        <v>5163</v>
      </c>
      <c r="D808" s="196">
        <v>4676</v>
      </c>
      <c r="E808" s="196">
        <v>5163</v>
      </c>
      <c r="F808" s="196">
        <v>4936</v>
      </c>
    </row>
    <row r="809" spans="1:6" ht="15.75">
      <c r="A809" s="196">
        <v>37250</v>
      </c>
      <c r="B809" s="196">
        <v>37300</v>
      </c>
      <c r="C809" s="196">
        <v>5175</v>
      </c>
      <c r="D809" s="196">
        <v>4684</v>
      </c>
      <c r="E809" s="196">
        <v>5175</v>
      </c>
      <c r="F809" s="196">
        <v>4944</v>
      </c>
    </row>
    <row r="810" spans="1:6" ht="15.75">
      <c r="A810" s="196">
        <v>37300</v>
      </c>
      <c r="B810" s="196">
        <v>37350</v>
      </c>
      <c r="C810" s="196">
        <v>5188</v>
      </c>
      <c r="D810" s="196">
        <v>4691</v>
      </c>
      <c r="E810" s="196">
        <v>5188</v>
      </c>
      <c r="F810" s="196">
        <v>4951</v>
      </c>
    </row>
    <row r="811" spans="1:6" ht="15.75">
      <c r="A811" s="196">
        <v>37350</v>
      </c>
      <c r="B811" s="196">
        <v>37400</v>
      </c>
      <c r="C811" s="196">
        <v>5200</v>
      </c>
      <c r="D811" s="196">
        <v>4699</v>
      </c>
      <c r="E811" s="196">
        <v>5200</v>
      </c>
      <c r="F811" s="196">
        <v>4959</v>
      </c>
    </row>
    <row r="812" spans="1:6" ht="15.75">
      <c r="A812" s="196">
        <v>37400</v>
      </c>
      <c r="B812" s="196">
        <v>37450</v>
      </c>
      <c r="C812" s="196">
        <v>5213</v>
      </c>
      <c r="D812" s="196">
        <v>4706</v>
      </c>
      <c r="E812" s="196">
        <v>5213</v>
      </c>
      <c r="F812" s="196">
        <v>4966</v>
      </c>
    </row>
    <row r="813" spans="1:6" ht="15.75">
      <c r="A813" s="196">
        <v>37450</v>
      </c>
      <c r="B813" s="196">
        <v>37500</v>
      </c>
      <c r="C813" s="196">
        <v>5225</v>
      </c>
      <c r="D813" s="196">
        <v>4714</v>
      </c>
      <c r="E813" s="196">
        <v>5225</v>
      </c>
      <c r="F813" s="196">
        <v>4974</v>
      </c>
    </row>
    <row r="814" spans="1:6" ht="15.75">
      <c r="A814" s="196">
        <v>37500</v>
      </c>
      <c r="B814" s="196">
        <v>37550</v>
      </c>
      <c r="C814" s="196">
        <v>5238</v>
      </c>
      <c r="D814" s="196">
        <v>4721</v>
      </c>
      <c r="E814" s="196">
        <v>5238</v>
      </c>
      <c r="F814" s="196">
        <v>4981</v>
      </c>
    </row>
    <row r="815" spans="1:6" ht="15.75">
      <c r="A815" s="196">
        <v>37550</v>
      </c>
      <c r="B815" s="196">
        <v>37600</v>
      </c>
      <c r="C815" s="196">
        <v>5250</v>
      </c>
      <c r="D815" s="196">
        <v>4729</v>
      </c>
      <c r="E815" s="196">
        <v>5250</v>
      </c>
      <c r="F815" s="196">
        <v>4989</v>
      </c>
    </row>
    <row r="816" spans="1:6" ht="15.75">
      <c r="A816" s="196">
        <v>37600</v>
      </c>
      <c r="B816" s="196">
        <v>37650</v>
      </c>
      <c r="C816" s="196">
        <v>5263</v>
      </c>
      <c r="D816" s="196">
        <v>4736</v>
      </c>
      <c r="E816" s="196">
        <v>5263</v>
      </c>
      <c r="F816" s="196">
        <v>4996</v>
      </c>
    </row>
    <row r="817" spans="1:6" ht="15.75">
      <c r="A817" s="196">
        <v>37650</v>
      </c>
      <c r="B817" s="196">
        <v>37700</v>
      </c>
      <c r="C817" s="196">
        <v>5275</v>
      </c>
      <c r="D817" s="196">
        <v>4744</v>
      </c>
      <c r="E817" s="196">
        <v>5275</v>
      </c>
      <c r="F817" s="196">
        <v>5004</v>
      </c>
    </row>
    <row r="818" spans="1:6" ht="15.75">
      <c r="A818" s="196">
        <v>37700</v>
      </c>
      <c r="B818" s="196">
        <v>37750</v>
      </c>
      <c r="C818" s="196">
        <v>5288</v>
      </c>
      <c r="D818" s="196">
        <v>4751</v>
      </c>
      <c r="E818" s="196">
        <v>5288</v>
      </c>
      <c r="F818" s="196">
        <v>5011</v>
      </c>
    </row>
    <row r="819" spans="1:6" ht="15.75">
      <c r="A819" s="196">
        <v>37750</v>
      </c>
      <c r="B819" s="196">
        <v>37800</v>
      </c>
      <c r="C819" s="196">
        <v>5300</v>
      </c>
      <c r="D819" s="196">
        <v>4759</v>
      </c>
      <c r="E819" s="196">
        <v>5300</v>
      </c>
      <c r="F819" s="196">
        <v>5019</v>
      </c>
    </row>
    <row r="820" spans="1:6" ht="15.75">
      <c r="A820" s="196">
        <v>37800</v>
      </c>
      <c r="B820" s="196">
        <v>37850</v>
      </c>
      <c r="C820" s="196">
        <v>5313</v>
      </c>
      <c r="D820" s="196">
        <v>4766</v>
      </c>
      <c r="E820" s="196">
        <v>5313</v>
      </c>
      <c r="F820" s="196">
        <v>5026</v>
      </c>
    </row>
    <row r="821" spans="1:6" ht="15.75">
      <c r="A821" s="196">
        <v>37850</v>
      </c>
      <c r="B821" s="196">
        <v>37900</v>
      </c>
      <c r="C821" s="196">
        <v>5325</v>
      </c>
      <c r="D821" s="196">
        <v>4774</v>
      </c>
      <c r="E821" s="196">
        <v>5325</v>
      </c>
      <c r="F821" s="196">
        <v>5034</v>
      </c>
    </row>
    <row r="822" spans="1:6" ht="15.75">
      <c r="A822" s="196">
        <v>37900</v>
      </c>
      <c r="B822" s="196">
        <v>37950</v>
      </c>
      <c r="C822" s="196">
        <v>5338</v>
      </c>
      <c r="D822" s="196">
        <v>4781</v>
      </c>
      <c r="E822" s="196">
        <v>5338</v>
      </c>
      <c r="F822" s="196">
        <v>5041</v>
      </c>
    </row>
    <row r="823" spans="1:6" ht="15.75">
      <c r="A823" s="196">
        <v>37950</v>
      </c>
      <c r="B823" s="196">
        <v>38000</v>
      </c>
      <c r="C823" s="196">
        <v>5350</v>
      </c>
      <c r="D823" s="196">
        <v>4789</v>
      </c>
      <c r="E823" s="196">
        <v>5350</v>
      </c>
      <c r="F823" s="196">
        <v>5049</v>
      </c>
    </row>
    <row r="824" spans="1:6" ht="15.75">
      <c r="A824" s="196">
        <v>38000</v>
      </c>
      <c r="B824" s="196">
        <v>38050</v>
      </c>
      <c r="C824" s="196">
        <v>5363</v>
      </c>
      <c r="D824" s="196">
        <v>4796</v>
      </c>
      <c r="E824" s="196">
        <v>5363</v>
      </c>
      <c r="F824" s="196">
        <v>5056</v>
      </c>
    </row>
    <row r="825" spans="1:6" ht="15.75">
      <c r="A825" s="196">
        <v>38050</v>
      </c>
      <c r="B825" s="196">
        <v>38100</v>
      </c>
      <c r="C825" s="196">
        <v>5375</v>
      </c>
      <c r="D825" s="196">
        <v>4804</v>
      </c>
      <c r="E825" s="196">
        <v>5375</v>
      </c>
      <c r="F825" s="196">
        <v>5064</v>
      </c>
    </row>
    <row r="826" spans="1:6" ht="15.75">
      <c r="A826" s="196">
        <v>38100</v>
      </c>
      <c r="B826" s="196">
        <v>38150</v>
      </c>
      <c r="C826" s="196">
        <v>5388</v>
      </c>
      <c r="D826" s="196">
        <v>4811</v>
      </c>
      <c r="E826" s="196">
        <v>5388</v>
      </c>
      <c r="F826" s="196">
        <v>5071</v>
      </c>
    </row>
    <row r="827" spans="1:6" ht="15.75">
      <c r="A827" s="196">
        <v>38150</v>
      </c>
      <c r="B827" s="196">
        <v>38200</v>
      </c>
      <c r="C827" s="196">
        <v>5400</v>
      </c>
      <c r="D827" s="196">
        <v>4819</v>
      </c>
      <c r="E827" s="196">
        <v>5400</v>
      </c>
      <c r="F827" s="196">
        <v>5079</v>
      </c>
    </row>
    <row r="828" spans="1:6" ht="15.75">
      <c r="A828" s="196">
        <v>38200</v>
      </c>
      <c r="B828" s="196">
        <v>38250</v>
      </c>
      <c r="C828" s="196">
        <v>5413</v>
      </c>
      <c r="D828" s="196">
        <v>4826</v>
      </c>
      <c r="E828" s="196">
        <v>5413</v>
      </c>
      <c r="F828" s="196">
        <v>5086</v>
      </c>
    </row>
    <row r="829" spans="1:6" ht="15.75">
      <c r="A829" s="196">
        <v>38250</v>
      </c>
      <c r="B829" s="196">
        <v>38300</v>
      </c>
      <c r="C829" s="196">
        <v>5425</v>
      </c>
      <c r="D829" s="196">
        <v>4834</v>
      </c>
      <c r="E829" s="196">
        <v>5425</v>
      </c>
      <c r="F829" s="196">
        <v>5094</v>
      </c>
    </row>
    <row r="830" spans="1:6" ht="15.75">
      <c r="A830" s="196">
        <v>38300</v>
      </c>
      <c r="B830" s="196">
        <v>38350</v>
      </c>
      <c r="C830" s="196">
        <v>5438</v>
      </c>
      <c r="D830" s="196">
        <v>4841</v>
      </c>
      <c r="E830" s="196">
        <v>5438</v>
      </c>
      <c r="F830" s="196">
        <v>5101</v>
      </c>
    </row>
    <row r="831" spans="1:6" ht="15.75">
      <c r="A831" s="196">
        <v>38350</v>
      </c>
      <c r="B831" s="196">
        <v>38400</v>
      </c>
      <c r="C831" s="196">
        <v>5450</v>
      </c>
      <c r="D831" s="196">
        <v>4849</v>
      </c>
      <c r="E831" s="196">
        <v>5450</v>
      </c>
      <c r="F831" s="196">
        <v>5109</v>
      </c>
    </row>
    <row r="832" spans="1:6" ht="15.75">
      <c r="A832" s="196">
        <v>38400</v>
      </c>
      <c r="B832" s="196">
        <v>38450</v>
      </c>
      <c r="C832" s="196">
        <v>5463</v>
      </c>
      <c r="D832" s="196">
        <v>4856</v>
      </c>
      <c r="E832" s="196">
        <v>5463</v>
      </c>
      <c r="F832" s="196">
        <v>5116</v>
      </c>
    </row>
    <row r="833" spans="1:6" ht="15.75">
      <c r="A833" s="196">
        <v>38450</v>
      </c>
      <c r="B833" s="196">
        <v>38500</v>
      </c>
      <c r="C833" s="196">
        <v>5475</v>
      </c>
      <c r="D833" s="196">
        <v>4864</v>
      </c>
      <c r="E833" s="196">
        <v>5475</v>
      </c>
      <c r="F833" s="196">
        <v>5124</v>
      </c>
    </row>
    <row r="834" spans="1:6" ht="15.75">
      <c r="A834" s="196">
        <v>38500</v>
      </c>
      <c r="B834" s="196">
        <v>38550</v>
      </c>
      <c r="C834" s="196">
        <v>5488</v>
      </c>
      <c r="D834" s="196">
        <v>4871</v>
      </c>
      <c r="E834" s="196">
        <v>5488</v>
      </c>
      <c r="F834" s="196">
        <v>5131</v>
      </c>
    </row>
    <row r="835" spans="1:6" ht="15.75">
      <c r="A835" s="196">
        <v>38550</v>
      </c>
      <c r="B835" s="196">
        <v>38600</v>
      </c>
      <c r="C835" s="196">
        <v>5500</v>
      </c>
      <c r="D835" s="196">
        <v>4879</v>
      </c>
      <c r="E835" s="196">
        <v>5500</v>
      </c>
      <c r="F835" s="196">
        <v>5139</v>
      </c>
    </row>
    <row r="836" spans="1:6" ht="15.75">
      <c r="A836" s="196">
        <v>38600</v>
      </c>
      <c r="B836" s="196">
        <v>38650</v>
      </c>
      <c r="C836" s="196">
        <v>5513</v>
      </c>
      <c r="D836" s="196">
        <v>4886</v>
      </c>
      <c r="E836" s="196">
        <v>5513</v>
      </c>
      <c r="F836" s="196">
        <v>5146</v>
      </c>
    </row>
    <row r="837" spans="1:6" ht="15.75">
      <c r="A837" s="196">
        <v>38650</v>
      </c>
      <c r="B837" s="196">
        <v>38700</v>
      </c>
      <c r="C837" s="196">
        <v>5525</v>
      </c>
      <c r="D837" s="196">
        <v>4894</v>
      </c>
      <c r="E837" s="196">
        <v>5525</v>
      </c>
      <c r="F837" s="196">
        <v>5154</v>
      </c>
    </row>
    <row r="838" spans="1:6" ht="15.75">
      <c r="A838" s="196">
        <v>38700</v>
      </c>
      <c r="B838" s="196">
        <v>38750</v>
      </c>
      <c r="C838" s="196">
        <v>5538</v>
      </c>
      <c r="D838" s="196">
        <v>4901</v>
      </c>
      <c r="E838" s="196">
        <v>5538</v>
      </c>
      <c r="F838" s="196">
        <v>5161</v>
      </c>
    </row>
    <row r="839" spans="1:6" ht="15.75">
      <c r="A839" s="196">
        <v>38750</v>
      </c>
      <c r="B839" s="196">
        <v>38800</v>
      </c>
      <c r="C839" s="196">
        <v>5550</v>
      </c>
      <c r="D839" s="196">
        <v>4909</v>
      </c>
      <c r="E839" s="196">
        <v>5550</v>
      </c>
      <c r="F839" s="196">
        <v>5169</v>
      </c>
    </row>
    <row r="840" spans="1:6" ht="15.75">
      <c r="A840" s="196">
        <v>38800</v>
      </c>
      <c r="B840" s="196">
        <v>38850</v>
      </c>
      <c r="C840" s="196">
        <v>5563</v>
      </c>
      <c r="D840" s="196">
        <v>4916</v>
      </c>
      <c r="E840" s="196">
        <v>5563</v>
      </c>
      <c r="F840" s="196">
        <v>5176</v>
      </c>
    </row>
    <row r="841" spans="1:6" ht="15.75">
      <c r="A841" s="196">
        <v>38850</v>
      </c>
      <c r="B841" s="196">
        <v>38900</v>
      </c>
      <c r="C841" s="196">
        <v>5575</v>
      </c>
      <c r="D841" s="196">
        <v>4924</v>
      </c>
      <c r="E841" s="196">
        <v>5575</v>
      </c>
      <c r="F841" s="196">
        <v>5184</v>
      </c>
    </row>
    <row r="842" spans="1:6" ht="15.75">
      <c r="A842" s="196">
        <v>38900</v>
      </c>
      <c r="B842" s="196">
        <v>38950</v>
      </c>
      <c r="C842" s="196">
        <v>5588</v>
      </c>
      <c r="D842" s="196">
        <v>4931</v>
      </c>
      <c r="E842" s="196">
        <v>5588</v>
      </c>
      <c r="F842" s="196">
        <v>5191</v>
      </c>
    </row>
    <row r="843" spans="1:6" ht="15.75">
      <c r="A843" s="196">
        <v>38950</v>
      </c>
      <c r="B843" s="196">
        <v>39000</v>
      </c>
      <c r="C843" s="196">
        <v>5600</v>
      </c>
      <c r="D843" s="196">
        <v>4939</v>
      </c>
      <c r="E843" s="196">
        <v>5600</v>
      </c>
      <c r="F843" s="196">
        <v>5199</v>
      </c>
    </row>
    <row r="844" spans="1:6" ht="15.75">
      <c r="A844" s="196">
        <v>39000</v>
      </c>
      <c r="B844" s="196">
        <v>39050</v>
      </c>
      <c r="C844" s="196">
        <v>5613</v>
      </c>
      <c r="D844" s="196">
        <v>4946</v>
      </c>
      <c r="E844" s="196">
        <v>5613</v>
      </c>
      <c r="F844" s="196">
        <v>5206</v>
      </c>
    </row>
    <row r="845" spans="1:6" ht="15.75">
      <c r="A845" s="196">
        <v>39050</v>
      </c>
      <c r="B845" s="196">
        <v>39100</v>
      </c>
      <c r="C845" s="196">
        <v>5625</v>
      </c>
      <c r="D845" s="196">
        <v>4954</v>
      </c>
      <c r="E845" s="196">
        <v>5625</v>
      </c>
      <c r="F845" s="196">
        <v>5214</v>
      </c>
    </row>
    <row r="846" spans="1:6" ht="15.75">
      <c r="A846" s="196">
        <v>39100</v>
      </c>
      <c r="B846" s="196">
        <v>39150</v>
      </c>
      <c r="C846" s="196">
        <v>5638</v>
      </c>
      <c r="D846" s="196">
        <v>4961</v>
      </c>
      <c r="E846" s="196">
        <v>5638</v>
      </c>
      <c r="F846" s="196">
        <v>5221</v>
      </c>
    </row>
    <row r="847" spans="1:6" ht="15.75">
      <c r="A847" s="196">
        <v>39150</v>
      </c>
      <c r="B847" s="196">
        <v>39200</v>
      </c>
      <c r="C847" s="196">
        <v>5650</v>
      </c>
      <c r="D847" s="196">
        <v>4969</v>
      </c>
      <c r="E847" s="196">
        <v>5650</v>
      </c>
      <c r="F847" s="196">
        <v>5229</v>
      </c>
    </row>
    <row r="848" spans="1:6" ht="15.75">
      <c r="A848" s="196">
        <v>39200</v>
      </c>
      <c r="B848" s="196">
        <v>39250</v>
      </c>
      <c r="C848" s="196">
        <v>5663</v>
      </c>
      <c r="D848" s="196">
        <v>4976</v>
      </c>
      <c r="E848" s="196">
        <v>5663</v>
      </c>
      <c r="F848" s="196">
        <v>5236</v>
      </c>
    </row>
    <row r="849" spans="1:6" ht="15.75">
      <c r="A849" s="196">
        <v>39250</v>
      </c>
      <c r="B849" s="196">
        <v>39300</v>
      </c>
      <c r="C849" s="196">
        <v>5675</v>
      </c>
      <c r="D849" s="196">
        <v>4984</v>
      </c>
      <c r="E849" s="196">
        <v>5675</v>
      </c>
      <c r="F849" s="196">
        <v>5244</v>
      </c>
    </row>
    <row r="850" spans="1:6" ht="15.75">
      <c r="A850" s="196">
        <v>39300</v>
      </c>
      <c r="B850" s="196">
        <v>39350</v>
      </c>
      <c r="C850" s="196">
        <v>5688</v>
      </c>
      <c r="D850" s="196">
        <v>4991</v>
      </c>
      <c r="E850" s="196">
        <v>5688</v>
      </c>
      <c r="F850" s="196">
        <v>5251</v>
      </c>
    </row>
    <row r="851" spans="1:6" ht="15.75">
      <c r="A851" s="196">
        <v>39350</v>
      </c>
      <c r="B851" s="196">
        <v>39400</v>
      </c>
      <c r="C851" s="196">
        <v>5700</v>
      </c>
      <c r="D851" s="196">
        <v>4999</v>
      </c>
      <c r="E851" s="196">
        <v>5700</v>
      </c>
      <c r="F851" s="196">
        <v>5259</v>
      </c>
    </row>
    <row r="852" spans="1:6" ht="15.75">
      <c r="A852" s="196">
        <v>39400</v>
      </c>
      <c r="B852" s="196">
        <v>39450</v>
      </c>
      <c r="C852" s="196">
        <v>5713</v>
      </c>
      <c r="D852" s="196">
        <v>5006</v>
      </c>
      <c r="E852" s="196">
        <v>5713</v>
      </c>
      <c r="F852" s="196">
        <v>5266</v>
      </c>
    </row>
    <row r="853" spans="1:6" ht="15.75">
      <c r="A853" s="196">
        <v>39450</v>
      </c>
      <c r="B853" s="196">
        <v>39500</v>
      </c>
      <c r="C853" s="196">
        <v>5725</v>
      </c>
      <c r="D853" s="196">
        <v>5014</v>
      </c>
      <c r="E853" s="196">
        <v>5725</v>
      </c>
      <c r="F853" s="196">
        <v>5274</v>
      </c>
    </row>
    <row r="854" spans="1:6" ht="15.75">
      <c r="A854" s="196">
        <v>39500</v>
      </c>
      <c r="B854" s="196">
        <v>39550</v>
      </c>
      <c r="C854" s="196">
        <v>5738</v>
      </c>
      <c r="D854" s="196">
        <v>5021</v>
      </c>
      <c r="E854" s="196">
        <v>5738</v>
      </c>
      <c r="F854" s="196">
        <v>5281</v>
      </c>
    </row>
    <row r="855" spans="1:6" ht="15.75">
      <c r="A855" s="196">
        <v>39550</v>
      </c>
      <c r="B855" s="196">
        <v>39600</v>
      </c>
      <c r="C855" s="196">
        <v>5750</v>
      </c>
      <c r="D855" s="196">
        <v>5029</v>
      </c>
      <c r="E855" s="196">
        <v>5750</v>
      </c>
      <c r="F855" s="196">
        <v>5289</v>
      </c>
    </row>
    <row r="856" spans="1:6" ht="15.75">
      <c r="A856" s="196">
        <v>39600</v>
      </c>
      <c r="B856" s="196">
        <v>39650</v>
      </c>
      <c r="C856" s="196">
        <v>5763</v>
      </c>
      <c r="D856" s="196">
        <v>5036</v>
      </c>
      <c r="E856" s="196">
        <v>5763</v>
      </c>
      <c r="F856" s="196">
        <v>5296</v>
      </c>
    </row>
    <row r="857" spans="1:6" ht="15.75">
      <c r="A857" s="196">
        <v>39650</v>
      </c>
      <c r="B857" s="196">
        <v>39700</v>
      </c>
      <c r="C857" s="196">
        <v>5775</v>
      </c>
      <c r="D857" s="196">
        <v>5044</v>
      </c>
      <c r="E857" s="196">
        <v>5775</v>
      </c>
      <c r="F857" s="196">
        <v>5304</v>
      </c>
    </row>
    <row r="858" spans="1:6" ht="15.75">
      <c r="A858" s="196">
        <v>39700</v>
      </c>
      <c r="B858" s="196">
        <v>39750</v>
      </c>
      <c r="C858" s="196">
        <v>5788</v>
      </c>
      <c r="D858" s="196">
        <v>5051</v>
      </c>
      <c r="E858" s="196">
        <v>5788</v>
      </c>
      <c r="F858" s="196">
        <v>5311</v>
      </c>
    </row>
    <row r="859" spans="1:6" ht="15.75">
      <c r="A859" s="196">
        <v>39750</v>
      </c>
      <c r="B859" s="196">
        <v>39800</v>
      </c>
      <c r="C859" s="196">
        <v>5800</v>
      </c>
      <c r="D859" s="196">
        <v>5059</v>
      </c>
      <c r="E859" s="196">
        <v>5800</v>
      </c>
      <c r="F859" s="196">
        <v>5319</v>
      </c>
    </row>
    <row r="860" spans="1:6" ht="15.75">
      <c r="A860" s="196">
        <v>39800</v>
      </c>
      <c r="B860" s="196">
        <v>39850</v>
      </c>
      <c r="C860" s="196">
        <v>5813</v>
      </c>
      <c r="D860" s="196">
        <v>5066</v>
      </c>
      <c r="E860" s="196">
        <v>5813</v>
      </c>
      <c r="F860" s="196">
        <v>5326</v>
      </c>
    </row>
    <row r="861" spans="1:6" ht="15.75">
      <c r="A861" s="196">
        <v>39850</v>
      </c>
      <c r="B861" s="196">
        <v>39900</v>
      </c>
      <c r="C861" s="196">
        <v>5825</v>
      </c>
      <c r="D861" s="196">
        <v>5074</v>
      </c>
      <c r="E861" s="196">
        <v>5825</v>
      </c>
      <c r="F861" s="196">
        <v>5334</v>
      </c>
    </row>
    <row r="862" spans="1:6" ht="15.75">
      <c r="A862" s="196">
        <v>39900</v>
      </c>
      <c r="B862" s="196">
        <v>39950</v>
      </c>
      <c r="C862" s="196">
        <v>5838</v>
      </c>
      <c r="D862" s="196">
        <v>5081</v>
      </c>
      <c r="E862" s="196">
        <v>5838</v>
      </c>
      <c r="F862" s="196">
        <v>5341</v>
      </c>
    </row>
    <row r="863" spans="1:6" ht="15.75">
      <c r="A863" s="196">
        <v>39950</v>
      </c>
      <c r="B863" s="196">
        <v>40000</v>
      </c>
      <c r="C863" s="196">
        <v>5850</v>
      </c>
      <c r="D863" s="196">
        <v>5089</v>
      </c>
      <c r="E863" s="196">
        <v>5850</v>
      </c>
      <c r="F863" s="196">
        <v>5349</v>
      </c>
    </row>
    <row r="864" spans="1:6" ht="15.75">
      <c r="A864" s="196">
        <v>40000</v>
      </c>
      <c r="B864" s="196">
        <v>40050</v>
      </c>
      <c r="C864" s="196">
        <v>5863</v>
      </c>
      <c r="D864" s="196">
        <v>5096</v>
      </c>
      <c r="E864" s="196">
        <v>5863</v>
      </c>
      <c r="F864" s="196">
        <v>5356</v>
      </c>
    </row>
    <row r="865" spans="1:6" ht="15.75">
      <c r="A865" s="196">
        <v>40050</v>
      </c>
      <c r="B865" s="196">
        <v>40100</v>
      </c>
      <c r="C865" s="196">
        <v>5875</v>
      </c>
      <c r="D865" s="196">
        <v>5104</v>
      </c>
      <c r="E865" s="196">
        <v>5875</v>
      </c>
      <c r="F865" s="196">
        <v>5364</v>
      </c>
    </row>
    <row r="866" spans="1:6" ht="15.75">
      <c r="A866" s="196">
        <v>40100</v>
      </c>
      <c r="B866" s="196">
        <v>40150</v>
      </c>
      <c r="C866" s="196">
        <v>5888</v>
      </c>
      <c r="D866" s="196">
        <v>5111</v>
      </c>
      <c r="E866" s="196">
        <v>5888</v>
      </c>
      <c r="F866" s="196">
        <v>5371</v>
      </c>
    </row>
    <row r="867" spans="1:6" ht="15.75">
      <c r="A867" s="196">
        <v>40150</v>
      </c>
      <c r="B867" s="196">
        <v>40200</v>
      </c>
      <c r="C867" s="196">
        <v>5900</v>
      </c>
      <c r="D867" s="196">
        <v>5119</v>
      </c>
      <c r="E867" s="196">
        <v>5900</v>
      </c>
      <c r="F867" s="196">
        <v>5379</v>
      </c>
    </row>
    <row r="868" spans="1:6" ht="15.75">
      <c r="A868" s="196">
        <v>40200</v>
      </c>
      <c r="B868" s="196">
        <v>40250</v>
      </c>
      <c r="C868" s="196">
        <v>5913</v>
      </c>
      <c r="D868" s="196">
        <v>5126</v>
      </c>
      <c r="E868" s="196">
        <v>5913</v>
      </c>
      <c r="F868" s="196">
        <v>5386</v>
      </c>
    </row>
    <row r="869" spans="1:6" ht="15.75">
      <c r="A869" s="196">
        <v>40250</v>
      </c>
      <c r="B869" s="196">
        <v>40300</v>
      </c>
      <c r="C869" s="196">
        <v>5925</v>
      </c>
      <c r="D869" s="196">
        <v>5134</v>
      </c>
      <c r="E869" s="196">
        <v>5925</v>
      </c>
      <c r="F869" s="196">
        <v>5394</v>
      </c>
    </row>
    <row r="870" spans="1:6" ht="15.75">
      <c r="A870" s="196">
        <v>40300</v>
      </c>
      <c r="B870" s="196">
        <v>40350</v>
      </c>
      <c r="C870" s="196">
        <v>5938</v>
      </c>
      <c r="D870" s="196">
        <v>5141</v>
      </c>
      <c r="E870" s="196">
        <v>5938</v>
      </c>
      <c r="F870" s="196">
        <v>5401</v>
      </c>
    </row>
    <row r="871" spans="1:6" ht="15.75">
      <c r="A871" s="196">
        <v>40350</v>
      </c>
      <c r="B871" s="196">
        <v>40400</v>
      </c>
      <c r="C871" s="196">
        <v>5950</v>
      </c>
      <c r="D871" s="196">
        <v>5149</v>
      </c>
      <c r="E871" s="196">
        <v>5950</v>
      </c>
      <c r="F871" s="196">
        <v>5409</v>
      </c>
    </row>
    <row r="872" spans="1:6" ht="15.75">
      <c r="A872" s="196">
        <v>40400</v>
      </c>
      <c r="B872" s="196">
        <v>40450</v>
      </c>
      <c r="C872" s="196">
        <v>5963</v>
      </c>
      <c r="D872" s="196">
        <v>5156</v>
      </c>
      <c r="E872" s="196">
        <v>5963</v>
      </c>
      <c r="F872" s="196">
        <v>5416</v>
      </c>
    </row>
    <row r="873" spans="1:6" ht="15.75">
      <c r="A873" s="196">
        <v>40450</v>
      </c>
      <c r="B873" s="196">
        <v>40500</v>
      </c>
      <c r="C873" s="196">
        <v>5975</v>
      </c>
      <c r="D873" s="196">
        <v>5164</v>
      </c>
      <c r="E873" s="196">
        <v>5975</v>
      </c>
      <c r="F873" s="196">
        <v>5424</v>
      </c>
    </row>
    <row r="874" spans="1:6" ht="15.75">
      <c r="A874" s="196">
        <v>40500</v>
      </c>
      <c r="B874" s="196">
        <v>40550</v>
      </c>
      <c r="C874" s="196">
        <v>5988</v>
      </c>
      <c r="D874" s="196">
        <v>5171</v>
      </c>
      <c r="E874" s="196">
        <v>5988</v>
      </c>
      <c r="F874" s="196">
        <v>5431</v>
      </c>
    </row>
    <row r="875" spans="1:6" ht="15.75">
      <c r="A875" s="196">
        <v>40550</v>
      </c>
      <c r="B875" s="196">
        <v>40600</v>
      </c>
      <c r="C875" s="196">
        <v>6000</v>
      </c>
      <c r="D875" s="196">
        <v>5179</v>
      </c>
      <c r="E875" s="196">
        <v>6000</v>
      </c>
      <c r="F875" s="196">
        <v>5439</v>
      </c>
    </row>
    <row r="876" spans="1:6" ht="15.75">
      <c r="A876" s="196">
        <v>40600</v>
      </c>
      <c r="B876" s="196">
        <v>40650</v>
      </c>
      <c r="C876" s="196">
        <v>6013</v>
      </c>
      <c r="D876" s="196">
        <v>5186</v>
      </c>
      <c r="E876" s="196">
        <v>6013</v>
      </c>
      <c r="F876" s="196">
        <v>5446</v>
      </c>
    </row>
    <row r="877" spans="1:6" ht="15.75">
      <c r="A877" s="196">
        <v>40650</v>
      </c>
      <c r="B877" s="196">
        <v>40700</v>
      </c>
      <c r="C877" s="196">
        <v>6025</v>
      </c>
      <c r="D877" s="196">
        <v>5194</v>
      </c>
      <c r="E877" s="196">
        <v>6025</v>
      </c>
      <c r="F877" s="196">
        <v>5454</v>
      </c>
    </row>
    <row r="878" spans="1:6" ht="15.75">
      <c r="A878" s="196">
        <v>40700</v>
      </c>
      <c r="B878" s="196">
        <v>40750</v>
      </c>
      <c r="C878" s="196">
        <v>6038</v>
      </c>
      <c r="D878" s="196">
        <v>5201</v>
      </c>
      <c r="E878" s="196">
        <v>6038</v>
      </c>
      <c r="F878" s="196">
        <v>5461</v>
      </c>
    </row>
    <row r="879" spans="1:6" ht="15.75">
      <c r="A879" s="196">
        <v>40750</v>
      </c>
      <c r="B879" s="196">
        <v>40800</v>
      </c>
      <c r="C879" s="196">
        <v>6050</v>
      </c>
      <c r="D879" s="196">
        <v>5209</v>
      </c>
      <c r="E879" s="196">
        <v>6050</v>
      </c>
      <c r="F879" s="196">
        <v>5469</v>
      </c>
    </row>
    <row r="880" spans="1:6" ht="15.75">
      <c r="A880" s="196">
        <v>40800</v>
      </c>
      <c r="B880" s="196">
        <v>40850</v>
      </c>
      <c r="C880" s="196">
        <v>6063</v>
      </c>
      <c r="D880" s="196">
        <v>5216</v>
      </c>
      <c r="E880" s="196">
        <v>6063</v>
      </c>
      <c r="F880" s="196">
        <v>5476</v>
      </c>
    </row>
    <row r="881" spans="1:6" ht="15.75">
      <c r="A881" s="196">
        <v>40850</v>
      </c>
      <c r="B881" s="196">
        <v>40900</v>
      </c>
      <c r="C881" s="196">
        <v>6075</v>
      </c>
      <c r="D881" s="196">
        <v>5224</v>
      </c>
      <c r="E881" s="196">
        <v>6075</v>
      </c>
      <c r="F881" s="196">
        <v>5484</v>
      </c>
    </row>
    <row r="882" spans="1:6" ht="15.75">
      <c r="A882" s="196">
        <v>40900</v>
      </c>
      <c r="B882" s="196">
        <v>40950</v>
      </c>
      <c r="C882" s="196">
        <v>6088</v>
      </c>
      <c r="D882" s="196">
        <v>5231</v>
      </c>
      <c r="E882" s="196">
        <v>6088</v>
      </c>
      <c r="F882" s="196">
        <v>5491</v>
      </c>
    </row>
    <row r="883" spans="1:6" ht="15.75">
      <c r="A883" s="196">
        <v>40950</v>
      </c>
      <c r="B883" s="196">
        <v>41000</v>
      </c>
      <c r="C883" s="196">
        <v>6100</v>
      </c>
      <c r="D883" s="196">
        <v>5239</v>
      </c>
      <c r="E883" s="196">
        <v>6100</v>
      </c>
      <c r="F883" s="196">
        <v>5499</v>
      </c>
    </row>
    <row r="884" spans="1:6" ht="15.75">
      <c r="A884" s="196">
        <v>41000</v>
      </c>
      <c r="B884" s="196">
        <v>41050</v>
      </c>
      <c r="C884" s="196">
        <v>6113</v>
      </c>
      <c r="D884" s="196">
        <v>5246</v>
      </c>
      <c r="E884" s="196">
        <v>6113</v>
      </c>
      <c r="F884" s="196">
        <v>5506</v>
      </c>
    </row>
    <row r="885" spans="1:6" ht="15.75">
      <c r="A885" s="196">
        <v>41050</v>
      </c>
      <c r="B885" s="196">
        <v>41100</v>
      </c>
      <c r="C885" s="196">
        <v>6125</v>
      </c>
      <c r="D885" s="196">
        <v>5254</v>
      </c>
      <c r="E885" s="196">
        <v>6125</v>
      </c>
      <c r="F885" s="196">
        <v>5514</v>
      </c>
    </row>
    <row r="886" spans="1:6" ht="15.75">
      <c r="A886" s="196">
        <v>41100</v>
      </c>
      <c r="B886" s="196">
        <v>41150</v>
      </c>
      <c r="C886" s="196">
        <v>6138</v>
      </c>
      <c r="D886" s="196">
        <v>5261</v>
      </c>
      <c r="E886" s="196">
        <v>6138</v>
      </c>
      <c r="F886" s="196">
        <v>5521</v>
      </c>
    </row>
    <row r="887" spans="1:6" ht="15.75">
      <c r="A887" s="196">
        <v>41150</v>
      </c>
      <c r="B887" s="196">
        <v>41200</v>
      </c>
      <c r="C887" s="196">
        <v>6150</v>
      </c>
      <c r="D887" s="196">
        <v>5269</v>
      </c>
      <c r="E887" s="196">
        <v>6150</v>
      </c>
      <c r="F887" s="196">
        <v>5529</v>
      </c>
    </row>
    <row r="888" spans="1:6" ht="15.75">
      <c r="A888" s="196">
        <v>41200</v>
      </c>
      <c r="B888" s="196">
        <v>41250</v>
      </c>
      <c r="C888" s="196">
        <v>6163</v>
      </c>
      <c r="D888" s="196">
        <v>5276</v>
      </c>
      <c r="E888" s="196">
        <v>6163</v>
      </c>
      <c r="F888" s="196">
        <v>5536</v>
      </c>
    </row>
    <row r="889" spans="1:6" ht="15.75">
      <c r="A889" s="196">
        <v>41250</v>
      </c>
      <c r="B889" s="196">
        <v>41300</v>
      </c>
      <c r="C889" s="196">
        <v>6175</v>
      </c>
      <c r="D889" s="196">
        <v>5284</v>
      </c>
      <c r="E889" s="196">
        <v>6175</v>
      </c>
      <c r="F889" s="196">
        <v>5544</v>
      </c>
    </row>
    <row r="890" spans="1:6" ht="15.75">
      <c r="A890" s="196">
        <v>41300</v>
      </c>
      <c r="B890" s="196">
        <v>41350</v>
      </c>
      <c r="C890" s="196">
        <v>6188</v>
      </c>
      <c r="D890" s="196">
        <v>5291</v>
      </c>
      <c r="E890" s="196">
        <v>6188</v>
      </c>
      <c r="F890" s="196">
        <v>5551</v>
      </c>
    </row>
    <row r="891" spans="1:6" ht="15.75">
      <c r="A891" s="196">
        <v>41350</v>
      </c>
      <c r="B891" s="196">
        <v>41400</v>
      </c>
      <c r="C891" s="196">
        <v>6200</v>
      </c>
      <c r="D891" s="196">
        <v>5299</v>
      </c>
      <c r="E891" s="196">
        <v>6200</v>
      </c>
      <c r="F891" s="196">
        <v>5559</v>
      </c>
    </row>
    <row r="892" spans="1:6" ht="15.75">
      <c r="A892" s="196">
        <v>41400</v>
      </c>
      <c r="B892" s="196">
        <v>41450</v>
      </c>
      <c r="C892" s="196">
        <v>6213</v>
      </c>
      <c r="D892" s="196">
        <v>5306</v>
      </c>
      <c r="E892" s="196">
        <v>6213</v>
      </c>
      <c r="F892" s="196">
        <v>5566</v>
      </c>
    </row>
    <row r="893" spans="1:6" ht="15.75">
      <c r="A893" s="196">
        <v>41450</v>
      </c>
      <c r="B893" s="196">
        <v>41500</v>
      </c>
      <c r="C893" s="196">
        <v>6225</v>
      </c>
      <c r="D893" s="196">
        <v>5314</v>
      </c>
      <c r="E893" s="196">
        <v>6225</v>
      </c>
      <c r="F893" s="196">
        <v>5574</v>
      </c>
    </row>
    <row r="894" spans="1:6" ht="15.75">
      <c r="A894" s="196">
        <v>41500</v>
      </c>
      <c r="B894" s="196">
        <v>41550</v>
      </c>
      <c r="C894" s="196">
        <v>6238</v>
      </c>
      <c r="D894" s="196">
        <v>5321</v>
      </c>
      <c r="E894" s="196">
        <v>6238</v>
      </c>
      <c r="F894" s="196">
        <v>5581</v>
      </c>
    </row>
    <row r="895" spans="1:6" ht="15.75">
      <c r="A895" s="196">
        <v>41550</v>
      </c>
      <c r="B895" s="196">
        <v>41600</v>
      </c>
      <c r="C895" s="196">
        <v>6250</v>
      </c>
      <c r="D895" s="196">
        <v>5329</v>
      </c>
      <c r="E895" s="196">
        <v>6250</v>
      </c>
      <c r="F895" s="196">
        <v>5589</v>
      </c>
    </row>
    <row r="896" spans="1:6" ht="15.75">
      <c r="A896" s="196">
        <v>41600</v>
      </c>
      <c r="B896" s="196">
        <v>41650</v>
      </c>
      <c r="C896" s="196">
        <v>6263</v>
      </c>
      <c r="D896" s="196">
        <v>5336</v>
      </c>
      <c r="E896" s="196">
        <v>6263</v>
      </c>
      <c r="F896" s="196">
        <v>5596</v>
      </c>
    </row>
    <row r="897" spans="1:6" ht="15.75">
      <c r="A897" s="196">
        <v>41650</v>
      </c>
      <c r="B897" s="196">
        <v>41700</v>
      </c>
      <c r="C897" s="196">
        <v>6275</v>
      </c>
      <c r="D897" s="196">
        <v>5344</v>
      </c>
      <c r="E897" s="196">
        <v>6275</v>
      </c>
      <c r="F897" s="196">
        <v>5604</v>
      </c>
    </row>
    <row r="898" spans="1:6" ht="15.75">
      <c r="A898" s="196">
        <v>41700</v>
      </c>
      <c r="B898" s="196">
        <v>41750</v>
      </c>
      <c r="C898" s="196">
        <v>6288</v>
      </c>
      <c r="D898" s="196">
        <v>5351</v>
      </c>
      <c r="E898" s="196">
        <v>6288</v>
      </c>
      <c r="F898" s="196">
        <v>5611</v>
      </c>
    </row>
    <row r="899" spans="1:6" ht="15.75">
      <c r="A899" s="196">
        <v>41750</v>
      </c>
      <c r="B899" s="196">
        <v>41800</v>
      </c>
      <c r="C899" s="196">
        <v>6300</v>
      </c>
      <c r="D899" s="196">
        <v>5359</v>
      </c>
      <c r="E899" s="196">
        <v>6300</v>
      </c>
      <c r="F899" s="196">
        <v>5619</v>
      </c>
    </row>
    <row r="900" spans="1:6" ht="15.75">
      <c r="A900" s="196">
        <v>41800</v>
      </c>
      <c r="B900" s="196">
        <v>41850</v>
      </c>
      <c r="C900" s="196">
        <v>6313</v>
      </c>
      <c r="D900" s="196">
        <v>5366</v>
      </c>
      <c r="E900" s="196">
        <v>6313</v>
      </c>
      <c r="F900" s="196">
        <v>5626</v>
      </c>
    </row>
    <row r="901" spans="1:6" ht="15.75">
      <c r="A901" s="196">
        <v>41850</v>
      </c>
      <c r="B901" s="196">
        <v>41900</v>
      </c>
      <c r="C901" s="196">
        <v>6325</v>
      </c>
      <c r="D901" s="196">
        <v>5374</v>
      </c>
      <c r="E901" s="196">
        <v>6325</v>
      </c>
      <c r="F901" s="196">
        <v>5634</v>
      </c>
    </row>
    <row r="902" spans="1:6" ht="15.75">
      <c r="A902" s="196">
        <v>41900</v>
      </c>
      <c r="B902" s="196">
        <v>41950</v>
      </c>
      <c r="C902" s="196">
        <v>6338</v>
      </c>
      <c r="D902" s="196">
        <v>5381</v>
      </c>
      <c r="E902" s="196">
        <v>6338</v>
      </c>
      <c r="F902" s="196">
        <v>5641</v>
      </c>
    </row>
    <row r="903" spans="1:6" ht="15.75">
      <c r="A903" s="196">
        <v>41950</v>
      </c>
      <c r="B903" s="196">
        <v>42000</v>
      </c>
      <c r="C903" s="196">
        <v>6350</v>
      </c>
      <c r="D903" s="196">
        <v>5389</v>
      </c>
      <c r="E903" s="196">
        <v>6350</v>
      </c>
      <c r="F903" s="196">
        <v>5649</v>
      </c>
    </row>
    <row r="904" spans="1:6" ht="15.75">
      <c r="A904" s="196">
        <v>42000</v>
      </c>
      <c r="B904" s="196">
        <v>42050</v>
      </c>
      <c r="C904" s="196">
        <v>6363</v>
      </c>
      <c r="D904" s="196">
        <v>5396</v>
      </c>
      <c r="E904" s="196">
        <v>6363</v>
      </c>
      <c r="F904" s="196">
        <v>5656</v>
      </c>
    </row>
    <row r="905" spans="1:6" ht="15.75">
      <c r="A905" s="196">
        <v>42050</v>
      </c>
      <c r="B905" s="196">
        <v>42100</v>
      </c>
      <c r="C905" s="196">
        <v>6375</v>
      </c>
      <c r="D905" s="196">
        <v>5404</v>
      </c>
      <c r="E905" s="196">
        <v>6375</v>
      </c>
      <c r="F905" s="196">
        <v>5664</v>
      </c>
    </row>
    <row r="906" spans="1:6" ht="15.75">
      <c r="A906" s="196">
        <v>42100</v>
      </c>
      <c r="B906" s="196">
        <v>42150</v>
      </c>
      <c r="C906" s="196">
        <v>6388</v>
      </c>
      <c r="D906" s="196">
        <v>5411</v>
      </c>
      <c r="E906" s="196">
        <v>6388</v>
      </c>
      <c r="F906" s="196">
        <v>5671</v>
      </c>
    </row>
    <row r="907" spans="1:6" ht="15.75">
      <c r="A907" s="196">
        <v>42150</v>
      </c>
      <c r="B907" s="196">
        <v>42200</v>
      </c>
      <c r="C907" s="196">
        <v>6400</v>
      </c>
      <c r="D907" s="196">
        <v>5419</v>
      </c>
      <c r="E907" s="196">
        <v>6400</v>
      </c>
      <c r="F907" s="196">
        <v>5679</v>
      </c>
    </row>
    <row r="908" spans="1:6" ht="15.75">
      <c r="A908" s="196">
        <v>42200</v>
      </c>
      <c r="B908" s="196">
        <v>42250</v>
      </c>
      <c r="C908" s="196">
        <v>6413</v>
      </c>
      <c r="D908" s="196">
        <v>5426</v>
      </c>
      <c r="E908" s="196">
        <v>6413</v>
      </c>
      <c r="F908" s="196">
        <v>5686</v>
      </c>
    </row>
    <row r="909" spans="1:6" ht="15.75">
      <c r="A909" s="196">
        <v>42250</v>
      </c>
      <c r="B909" s="196">
        <v>42300</v>
      </c>
      <c r="C909" s="196">
        <v>6425</v>
      </c>
      <c r="D909" s="196">
        <v>5434</v>
      </c>
      <c r="E909" s="196">
        <v>6425</v>
      </c>
      <c r="F909" s="196">
        <v>5694</v>
      </c>
    </row>
    <row r="910" spans="1:6" ht="15.75">
      <c r="A910" s="196">
        <v>42300</v>
      </c>
      <c r="B910" s="196">
        <v>42350</v>
      </c>
      <c r="C910" s="196">
        <v>6438</v>
      </c>
      <c r="D910" s="196">
        <v>5441</v>
      </c>
      <c r="E910" s="196">
        <v>6438</v>
      </c>
      <c r="F910" s="196">
        <v>5701</v>
      </c>
    </row>
    <row r="911" spans="1:6" ht="15.75">
      <c r="A911" s="196">
        <v>42350</v>
      </c>
      <c r="B911" s="196">
        <v>42400</v>
      </c>
      <c r="C911" s="196">
        <v>6450</v>
      </c>
      <c r="D911" s="196">
        <v>5449</v>
      </c>
      <c r="E911" s="196">
        <v>6450</v>
      </c>
      <c r="F911" s="196">
        <v>5709</v>
      </c>
    </row>
    <row r="912" spans="1:6" ht="15.75">
      <c r="A912" s="196">
        <v>42400</v>
      </c>
      <c r="B912" s="196">
        <v>42450</v>
      </c>
      <c r="C912" s="196">
        <v>6463</v>
      </c>
      <c r="D912" s="196">
        <v>5456</v>
      </c>
      <c r="E912" s="196">
        <v>6463</v>
      </c>
      <c r="F912" s="196">
        <v>5716</v>
      </c>
    </row>
    <row r="913" spans="1:6" ht="15.75">
      <c r="A913" s="196">
        <v>42450</v>
      </c>
      <c r="B913" s="196">
        <v>42500</v>
      </c>
      <c r="C913" s="196">
        <v>6475</v>
      </c>
      <c r="D913" s="196">
        <v>5464</v>
      </c>
      <c r="E913" s="196">
        <v>6475</v>
      </c>
      <c r="F913" s="196">
        <v>5724</v>
      </c>
    </row>
    <row r="914" spans="1:6" ht="15.75">
      <c r="A914" s="196">
        <v>42500</v>
      </c>
      <c r="B914" s="196">
        <v>42550</v>
      </c>
      <c r="C914" s="196">
        <v>6488</v>
      </c>
      <c r="D914" s="196">
        <v>5471</v>
      </c>
      <c r="E914" s="196">
        <v>6488</v>
      </c>
      <c r="F914" s="196">
        <v>5731</v>
      </c>
    </row>
    <row r="915" spans="1:6" ht="15.75">
      <c r="A915" s="196">
        <v>42550</v>
      </c>
      <c r="B915" s="196">
        <v>42600</v>
      </c>
      <c r="C915" s="196">
        <v>6500</v>
      </c>
      <c r="D915" s="196">
        <v>5479</v>
      </c>
      <c r="E915" s="196">
        <v>6500</v>
      </c>
      <c r="F915" s="196">
        <v>5739</v>
      </c>
    </row>
    <row r="916" spans="1:6" ht="15.75">
      <c r="A916" s="196">
        <v>42600</v>
      </c>
      <c r="B916" s="196">
        <v>42650</v>
      </c>
      <c r="C916" s="196">
        <v>6513</v>
      </c>
      <c r="D916" s="196">
        <v>5486</v>
      </c>
      <c r="E916" s="196">
        <v>6513</v>
      </c>
      <c r="F916" s="196">
        <v>5746</v>
      </c>
    </row>
    <row r="917" spans="1:6" ht="15.75">
      <c r="A917" s="196">
        <v>42650</v>
      </c>
      <c r="B917" s="196">
        <v>42700</v>
      </c>
      <c r="C917" s="196">
        <v>6525</v>
      </c>
      <c r="D917" s="196">
        <v>5494</v>
      </c>
      <c r="E917" s="196">
        <v>6525</v>
      </c>
      <c r="F917" s="196">
        <v>5754</v>
      </c>
    </row>
    <row r="918" spans="1:6" ht="15.75">
      <c r="A918" s="196">
        <v>42700</v>
      </c>
      <c r="B918" s="196">
        <v>42750</v>
      </c>
      <c r="C918" s="196">
        <v>6538</v>
      </c>
      <c r="D918" s="196">
        <v>5501</v>
      </c>
      <c r="E918" s="196">
        <v>6538</v>
      </c>
      <c r="F918" s="196">
        <v>5761</v>
      </c>
    </row>
    <row r="919" spans="1:6" ht="15.75">
      <c r="A919" s="196">
        <v>42750</v>
      </c>
      <c r="B919" s="196">
        <v>42800</v>
      </c>
      <c r="C919" s="196">
        <v>6550</v>
      </c>
      <c r="D919" s="196">
        <v>5509</v>
      </c>
      <c r="E919" s="196">
        <v>6550</v>
      </c>
      <c r="F919" s="196">
        <v>5769</v>
      </c>
    </row>
    <row r="920" spans="1:6" ht="15.75">
      <c r="A920" s="196">
        <v>42800</v>
      </c>
      <c r="B920" s="196">
        <v>42850</v>
      </c>
      <c r="C920" s="196">
        <v>6563</v>
      </c>
      <c r="D920" s="196">
        <v>5516</v>
      </c>
      <c r="E920" s="196">
        <v>6563</v>
      </c>
      <c r="F920" s="196">
        <v>5776</v>
      </c>
    </row>
    <row r="921" spans="1:6" ht="15.75">
      <c r="A921" s="196">
        <v>42850</v>
      </c>
      <c r="B921" s="196">
        <v>42900</v>
      </c>
      <c r="C921" s="196">
        <v>6575</v>
      </c>
      <c r="D921" s="196">
        <v>5524</v>
      </c>
      <c r="E921" s="196">
        <v>6575</v>
      </c>
      <c r="F921" s="196">
        <v>5784</v>
      </c>
    </row>
    <row r="922" spans="1:6" ht="15.75">
      <c r="A922" s="196">
        <v>42900</v>
      </c>
      <c r="B922" s="196">
        <v>42950</v>
      </c>
      <c r="C922" s="196">
        <v>6588</v>
      </c>
      <c r="D922" s="196">
        <v>5531</v>
      </c>
      <c r="E922" s="196">
        <v>6588</v>
      </c>
      <c r="F922" s="196">
        <v>5791</v>
      </c>
    </row>
    <row r="923" spans="1:6" ht="15.75">
      <c r="A923" s="196">
        <v>42950</v>
      </c>
      <c r="B923" s="196">
        <v>43000</v>
      </c>
      <c r="C923" s="196">
        <v>6600</v>
      </c>
      <c r="D923" s="196">
        <v>5539</v>
      </c>
      <c r="E923" s="196">
        <v>6600</v>
      </c>
      <c r="F923" s="196">
        <v>5799</v>
      </c>
    </row>
    <row r="924" spans="1:6" ht="15.75">
      <c r="A924" s="196">
        <v>43000</v>
      </c>
      <c r="B924" s="196">
        <v>43050</v>
      </c>
      <c r="C924" s="196">
        <v>6613</v>
      </c>
      <c r="D924" s="196">
        <v>5546</v>
      </c>
      <c r="E924" s="196">
        <v>6613</v>
      </c>
      <c r="F924" s="196">
        <v>5806</v>
      </c>
    </row>
    <row r="925" spans="1:6" ht="15.75">
      <c r="A925" s="196">
        <v>43050</v>
      </c>
      <c r="B925" s="196">
        <v>43100</v>
      </c>
      <c r="C925" s="196">
        <v>6625</v>
      </c>
      <c r="D925" s="196">
        <v>5554</v>
      </c>
      <c r="E925" s="196">
        <v>6625</v>
      </c>
      <c r="F925" s="196">
        <v>5814</v>
      </c>
    </row>
    <row r="926" spans="1:6" ht="15.75">
      <c r="A926" s="196">
        <v>43100</v>
      </c>
      <c r="B926" s="196">
        <v>43150</v>
      </c>
      <c r="C926" s="196">
        <v>6638</v>
      </c>
      <c r="D926" s="196">
        <v>5561</v>
      </c>
      <c r="E926" s="196">
        <v>6638</v>
      </c>
      <c r="F926" s="196">
        <v>5821</v>
      </c>
    </row>
    <row r="927" spans="1:6" ht="15.75">
      <c r="A927" s="196">
        <v>43150</v>
      </c>
      <c r="B927" s="196">
        <v>43200</v>
      </c>
      <c r="C927" s="196">
        <v>6650</v>
      </c>
      <c r="D927" s="196">
        <v>5569</v>
      </c>
      <c r="E927" s="196">
        <v>6650</v>
      </c>
      <c r="F927" s="196">
        <v>5829</v>
      </c>
    </row>
    <row r="928" spans="1:6" ht="15.75">
      <c r="A928" s="196">
        <v>43200</v>
      </c>
      <c r="B928" s="196">
        <v>43250</v>
      </c>
      <c r="C928" s="196">
        <v>6663</v>
      </c>
      <c r="D928" s="196">
        <v>5576</v>
      </c>
      <c r="E928" s="196">
        <v>6663</v>
      </c>
      <c r="F928" s="196">
        <v>5836</v>
      </c>
    </row>
    <row r="929" spans="1:6" ht="15.75">
      <c r="A929" s="196">
        <v>43250</v>
      </c>
      <c r="B929" s="196">
        <v>43300</v>
      </c>
      <c r="C929" s="196">
        <v>6675</v>
      </c>
      <c r="D929" s="196">
        <v>5584</v>
      </c>
      <c r="E929" s="196">
        <v>6675</v>
      </c>
      <c r="F929" s="196">
        <v>5844</v>
      </c>
    </row>
    <row r="930" spans="1:6" ht="15.75">
      <c r="A930" s="196">
        <v>43300</v>
      </c>
      <c r="B930" s="196">
        <v>43350</v>
      </c>
      <c r="C930" s="196">
        <v>6688</v>
      </c>
      <c r="D930" s="196">
        <v>5591</v>
      </c>
      <c r="E930" s="196">
        <v>6688</v>
      </c>
      <c r="F930" s="196">
        <v>5851</v>
      </c>
    </row>
    <row r="931" spans="1:6" ht="15.75">
      <c r="A931" s="196">
        <v>43350</v>
      </c>
      <c r="B931" s="196">
        <v>43400</v>
      </c>
      <c r="C931" s="196">
        <v>6700</v>
      </c>
      <c r="D931" s="196">
        <v>5599</v>
      </c>
      <c r="E931" s="196">
        <v>6700</v>
      </c>
      <c r="F931" s="196">
        <v>5859</v>
      </c>
    </row>
    <row r="932" spans="1:6" ht="15.75">
      <c r="A932" s="196">
        <v>43400</v>
      </c>
      <c r="B932" s="196">
        <v>43450</v>
      </c>
      <c r="C932" s="196">
        <v>6713</v>
      </c>
      <c r="D932" s="196">
        <v>5606</v>
      </c>
      <c r="E932" s="196">
        <v>6713</v>
      </c>
      <c r="F932" s="196">
        <v>5866</v>
      </c>
    </row>
    <row r="933" spans="1:6" ht="15.75">
      <c r="A933" s="196">
        <v>43450</v>
      </c>
      <c r="B933" s="196">
        <v>43500</v>
      </c>
      <c r="C933" s="196">
        <v>6725</v>
      </c>
      <c r="D933" s="196">
        <v>5614</v>
      </c>
      <c r="E933" s="196">
        <v>6725</v>
      </c>
      <c r="F933" s="196">
        <v>5874</v>
      </c>
    </row>
    <row r="934" spans="1:6" ht="15.75">
      <c r="A934" s="196">
        <v>43500</v>
      </c>
      <c r="B934" s="196">
        <v>43550</v>
      </c>
      <c r="C934" s="196">
        <v>6738</v>
      </c>
      <c r="D934" s="196">
        <v>5621</v>
      </c>
      <c r="E934" s="196">
        <v>6738</v>
      </c>
      <c r="F934" s="196">
        <v>5881</v>
      </c>
    </row>
    <row r="935" spans="1:6" ht="15.75">
      <c r="A935" s="196">
        <v>43550</v>
      </c>
      <c r="B935" s="196">
        <v>43600</v>
      </c>
      <c r="C935" s="196">
        <v>6750</v>
      </c>
      <c r="D935" s="196">
        <v>5629</v>
      </c>
      <c r="E935" s="196">
        <v>6750</v>
      </c>
      <c r="F935" s="196">
        <v>5889</v>
      </c>
    </row>
    <row r="936" spans="1:6" ht="15.75">
      <c r="A936" s="196">
        <v>43600</v>
      </c>
      <c r="B936" s="196">
        <v>43650</v>
      </c>
      <c r="C936" s="196">
        <v>6763</v>
      </c>
      <c r="D936" s="196">
        <v>5636</v>
      </c>
      <c r="E936" s="196">
        <v>6763</v>
      </c>
      <c r="F936" s="196">
        <v>5896</v>
      </c>
    </row>
    <row r="937" spans="1:6" ht="15.75">
      <c r="A937" s="196">
        <v>43650</v>
      </c>
      <c r="B937" s="196">
        <v>43700</v>
      </c>
      <c r="C937" s="196">
        <v>6775</v>
      </c>
      <c r="D937" s="196">
        <v>5644</v>
      </c>
      <c r="E937" s="196">
        <v>6775</v>
      </c>
      <c r="F937" s="196">
        <v>5904</v>
      </c>
    </row>
    <row r="938" spans="1:6" ht="15.75">
      <c r="A938" s="196">
        <v>43700</v>
      </c>
      <c r="B938" s="196">
        <v>43750</v>
      </c>
      <c r="C938" s="196">
        <v>6788</v>
      </c>
      <c r="D938" s="196">
        <v>5651</v>
      </c>
      <c r="E938" s="196">
        <v>6788</v>
      </c>
      <c r="F938" s="196">
        <v>5911</v>
      </c>
    </row>
    <row r="939" spans="1:6" ht="15.75">
      <c r="A939" s="196">
        <v>43750</v>
      </c>
      <c r="B939" s="196">
        <v>43800</v>
      </c>
      <c r="C939" s="196">
        <v>6800</v>
      </c>
      <c r="D939" s="196">
        <v>5659</v>
      </c>
      <c r="E939" s="196">
        <v>6800</v>
      </c>
      <c r="F939" s="196">
        <v>5919</v>
      </c>
    </row>
    <row r="940" spans="1:6" ht="15.75">
      <c r="A940" s="196">
        <v>43800</v>
      </c>
      <c r="B940" s="196">
        <v>43850</v>
      </c>
      <c r="C940" s="196">
        <v>6813</v>
      </c>
      <c r="D940" s="196">
        <v>5666</v>
      </c>
      <c r="E940" s="196">
        <v>6813</v>
      </c>
      <c r="F940" s="196">
        <v>5926</v>
      </c>
    </row>
    <row r="941" spans="1:6" ht="15.75">
      <c r="A941" s="196">
        <v>43850</v>
      </c>
      <c r="B941" s="196">
        <v>43900</v>
      </c>
      <c r="C941" s="196">
        <v>6825</v>
      </c>
      <c r="D941" s="196">
        <v>5674</v>
      </c>
      <c r="E941" s="196">
        <v>6825</v>
      </c>
      <c r="F941" s="196">
        <v>5934</v>
      </c>
    </row>
    <row r="942" spans="1:6" ht="15.75">
      <c r="A942" s="196">
        <v>43900</v>
      </c>
      <c r="B942" s="196">
        <v>43950</v>
      </c>
      <c r="C942" s="196">
        <v>6838</v>
      </c>
      <c r="D942" s="196">
        <v>5681</v>
      </c>
      <c r="E942" s="196">
        <v>6838</v>
      </c>
      <c r="F942" s="196">
        <v>5941</v>
      </c>
    </row>
    <row r="943" spans="1:6" ht="15.75">
      <c r="A943" s="196">
        <v>43950</v>
      </c>
      <c r="B943" s="196">
        <v>44000</v>
      </c>
      <c r="C943" s="196">
        <v>6850</v>
      </c>
      <c r="D943" s="196">
        <v>5689</v>
      </c>
      <c r="E943" s="196">
        <v>6850</v>
      </c>
      <c r="F943" s="196">
        <v>5949</v>
      </c>
    </row>
    <row r="944" spans="1:6" ht="15.75">
      <c r="A944" s="196">
        <v>44000</v>
      </c>
      <c r="B944" s="196">
        <v>44050</v>
      </c>
      <c r="C944" s="196">
        <v>6863</v>
      </c>
      <c r="D944" s="196">
        <v>5696</v>
      </c>
      <c r="E944" s="196">
        <v>6863</v>
      </c>
      <c r="F944" s="196">
        <v>5956</v>
      </c>
    </row>
    <row r="945" spans="1:6" ht="15.75">
      <c r="A945" s="196">
        <v>44050</v>
      </c>
      <c r="B945" s="196">
        <v>44100</v>
      </c>
      <c r="C945" s="196">
        <v>6875</v>
      </c>
      <c r="D945" s="196">
        <v>5704</v>
      </c>
      <c r="E945" s="196">
        <v>6875</v>
      </c>
      <c r="F945" s="196">
        <v>5964</v>
      </c>
    </row>
    <row r="946" spans="1:6" ht="15.75">
      <c r="A946" s="196">
        <v>44100</v>
      </c>
      <c r="B946" s="196">
        <v>44150</v>
      </c>
      <c r="C946" s="196">
        <v>6888</v>
      </c>
      <c r="D946" s="196">
        <v>5711</v>
      </c>
      <c r="E946" s="196">
        <v>6888</v>
      </c>
      <c r="F946" s="196">
        <v>5971</v>
      </c>
    </row>
    <row r="947" spans="1:6" ht="15.75">
      <c r="A947" s="196">
        <v>44150</v>
      </c>
      <c r="B947" s="196">
        <v>44200</v>
      </c>
      <c r="C947" s="196">
        <v>6900</v>
      </c>
      <c r="D947" s="196">
        <v>5719</v>
      </c>
      <c r="E947" s="196">
        <v>6900</v>
      </c>
      <c r="F947" s="196">
        <v>5979</v>
      </c>
    </row>
    <row r="948" spans="1:6" ht="15.75">
      <c r="A948" s="196">
        <v>44200</v>
      </c>
      <c r="B948" s="196">
        <v>44250</v>
      </c>
      <c r="C948" s="196">
        <v>6913</v>
      </c>
      <c r="D948" s="196">
        <v>5726</v>
      </c>
      <c r="E948" s="196">
        <v>6913</v>
      </c>
      <c r="F948" s="196">
        <v>5986</v>
      </c>
    </row>
    <row r="949" spans="1:6" ht="15.75">
      <c r="A949" s="196">
        <v>44250</v>
      </c>
      <c r="B949" s="196">
        <v>44300</v>
      </c>
      <c r="C949" s="196">
        <v>6925</v>
      </c>
      <c r="D949" s="196">
        <v>5734</v>
      </c>
      <c r="E949" s="196">
        <v>6925</v>
      </c>
      <c r="F949" s="196">
        <v>5994</v>
      </c>
    </row>
    <row r="950" spans="1:6" ht="15.75">
      <c r="A950" s="196">
        <v>44300</v>
      </c>
      <c r="B950" s="196">
        <v>44350</v>
      </c>
      <c r="C950" s="196">
        <v>6938</v>
      </c>
      <c r="D950" s="196">
        <v>5741</v>
      </c>
      <c r="E950" s="196">
        <v>6938</v>
      </c>
      <c r="F950" s="196">
        <v>6001</v>
      </c>
    </row>
    <row r="951" spans="1:6" ht="15.75">
      <c r="A951" s="196">
        <v>44350</v>
      </c>
      <c r="B951" s="196">
        <v>44400</v>
      </c>
      <c r="C951" s="196">
        <v>6950</v>
      </c>
      <c r="D951" s="196">
        <v>5749</v>
      </c>
      <c r="E951" s="196">
        <v>6950</v>
      </c>
      <c r="F951" s="196">
        <v>6009</v>
      </c>
    </row>
    <row r="952" spans="1:6" ht="15.75">
      <c r="A952" s="196">
        <v>44400</v>
      </c>
      <c r="B952" s="196">
        <v>44450</v>
      </c>
      <c r="C952" s="196">
        <v>6963</v>
      </c>
      <c r="D952" s="196">
        <v>5756</v>
      </c>
      <c r="E952" s="196">
        <v>6963</v>
      </c>
      <c r="F952" s="196">
        <v>6016</v>
      </c>
    </row>
    <row r="953" spans="1:6" ht="15.75">
      <c r="A953" s="196">
        <v>44450</v>
      </c>
      <c r="B953" s="196">
        <v>44500</v>
      </c>
      <c r="C953" s="196">
        <v>6975</v>
      </c>
      <c r="D953" s="196">
        <v>5764</v>
      </c>
      <c r="E953" s="196">
        <v>6975</v>
      </c>
      <c r="F953" s="196">
        <v>6024</v>
      </c>
    </row>
    <row r="954" spans="1:6" ht="15.75">
      <c r="A954" s="196">
        <v>44500</v>
      </c>
      <c r="B954" s="196">
        <v>44550</v>
      </c>
      <c r="C954" s="196">
        <v>6988</v>
      </c>
      <c r="D954" s="196">
        <v>5771</v>
      </c>
      <c r="E954" s="196">
        <v>6988</v>
      </c>
      <c r="F954" s="196">
        <v>6031</v>
      </c>
    </row>
    <row r="955" spans="1:6" ht="15.75">
      <c r="A955" s="196">
        <v>44550</v>
      </c>
      <c r="B955" s="196">
        <v>44600</v>
      </c>
      <c r="C955" s="196">
        <v>7000</v>
      </c>
      <c r="D955" s="196">
        <v>5779</v>
      </c>
      <c r="E955" s="196">
        <v>7000</v>
      </c>
      <c r="F955" s="196">
        <v>6039</v>
      </c>
    </row>
    <row r="956" spans="1:6" ht="15.75">
      <c r="A956" s="196">
        <v>44600</v>
      </c>
      <c r="B956" s="196">
        <v>44650</v>
      </c>
      <c r="C956" s="196">
        <v>7013</v>
      </c>
      <c r="D956" s="196">
        <v>5786</v>
      </c>
      <c r="E956" s="196">
        <v>7013</v>
      </c>
      <c r="F956" s="196">
        <v>6046</v>
      </c>
    </row>
    <row r="957" spans="1:6" ht="15.75">
      <c r="A957" s="196">
        <v>44650</v>
      </c>
      <c r="B957" s="196">
        <v>44700</v>
      </c>
      <c r="C957" s="196">
        <v>7025</v>
      </c>
      <c r="D957" s="196">
        <v>5794</v>
      </c>
      <c r="E957" s="196">
        <v>7025</v>
      </c>
      <c r="F957" s="196">
        <v>6054</v>
      </c>
    </row>
    <row r="958" spans="1:6" ht="15.75">
      <c r="A958" s="196">
        <v>44700</v>
      </c>
      <c r="B958" s="196">
        <v>44750</v>
      </c>
      <c r="C958" s="196">
        <v>7038</v>
      </c>
      <c r="D958" s="196">
        <v>5801</v>
      </c>
      <c r="E958" s="196">
        <v>7038</v>
      </c>
      <c r="F958" s="196">
        <v>6061</v>
      </c>
    </row>
    <row r="959" spans="1:6" ht="15.75">
      <c r="A959" s="196">
        <v>44750</v>
      </c>
      <c r="B959" s="196">
        <v>44800</v>
      </c>
      <c r="C959" s="196">
        <v>7050</v>
      </c>
      <c r="D959" s="196">
        <v>5809</v>
      </c>
      <c r="E959" s="196">
        <v>7050</v>
      </c>
      <c r="F959" s="196">
        <v>6069</v>
      </c>
    </row>
    <row r="960" spans="1:6" ht="15.75">
      <c r="A960" s="196">
        <v>44800</v>
      </c>
      <c r="B960" s="196">
        <v>44850</v>
      </c>
      <c r="C960" s="196">
        <v>7063</v>
      </c>
      <c r="D960" s="196">
        <v>5816</v>
      </c>
      <c r="E960" s="196">
        <v>7063</v>
      </c>
      <c r="F960" s="196">
        <v>6076</v>
      </c>
    </row>
    <row r="961" spans="1:6" ht="15.75">
      <c r="A961" s="196">
        <v>44850</v>
      </c>
      <c r="B961" s="196">
        <v>44900</v>
      </c>
      <c r="C961" s="196">
        <v>7075</v>
      </c>
      <c r="D961" s="196">
        <v>5824</v>
      </c>
      <c r="E961" s="196">
        <v>7075</v>
      </c>
      <c r="F961" s="196">
        <v>6084</v>
      </c>
    </row>
    <row r="962" spans="1:6" ht="15.75">
      <c r="A962" s="196">
        <v>44900</v>
      </c>
      <c r="B962" s="196">
        <v>44950</v>
      </c>
      <c r="C962" s="196">
        <v>7088</v>
      </c>
      <c r="D962" s="196">
        <v>5831</v>
      </c>
      <c r="E962" s="196">
        <v>7088</v>
      </c>
      <c r="F962" s="196">
        <v>6091</v>
      </c>
    </row>
    <row r="963" spans="1:6" ht="15.75">
      <c r="A963" s="196">
        <v>44950</v>
      </c>
      <c r="B963" s="196">
        <v>45000</v>
      </c>
      <c r="C963" s="196">
        <v>7100</v>
      </c>
      <c r="D963" s="196">
        <v>5839</v>
      </c>
      <c r="E963" s="196">
        <v>7100</v>
      </c>
      <c r="F963" s="196">
        <v>6099</v>
      </c>
    </row>
    <row r="964" spans="1:6" ht="15.75">
      <c r="A964" s="196">
        <v>45000</v>
      </c>
      <c r="B964" s="196">
        <v>45050</v>
      </c>
      <c r="C964" s="196">
        <v>7113</v>
      </c>
      <c r="D964" s="196">
        <v>5846</v>
      </c>
      <c r="E964" s="196">
        <v>7113</v>
      </c>
      <c r="F964" s="196">
        <v>6106</v>
      </c>
    </row>
    <row r="965" spans="1:6" ht="15.75">
      <c r="A965" s="196">
        <v>45050</v>
      </c>
      <c r="B965" s="196">
        <v>45100</v>
      </c>
      <c r="C965" s="196">
        <v>7125</v>
      </c>
      <c r="D965" s="196">
        <v>5854</v>
      </c>
      <c r="E965" s="196">
        <v>7125</v>
      </c>
      <c r="F965" s="196">
        <v>6114</v>
      </c>
    </row>
    <row r="966" spans="1:6" ht="15.75">
      <c r="A966" s="196">
        <v>45100</v>
      </c>
      <c r="B966" s="196">
        <v>45150</v>
      </c>
      <c r="C966" s="196">
        <v>7138</v>
      </c>
      <c r="D966" s="196">
        <v>5861</v>
      </c>
      <c r="E966" s="196">
        <v>7138</v>
      </c>
      <c r="F966" s="196">
        <v>6121</v>
      </c>
    </row>
    <row r="967" spans="1:6" ht="15.75">
      <c r="A967" s="196">
        <v>45150</v>
      </c>
      <c r="B967" s="196">
        <v>45200</v>
      </c>
      <c r="C967" s="196">
        <v>7150</v>
      </c>
      <c r="D967" s="196">
        <v>5869</v>
      </c>
      <c r="E967" s="196">
        <v>7150</v>
      </c>
      <c r="F967" s="196">
        <v>6129</v>
      </c>
    </row>
    <row r="968" spans="1:6" ht="15.75">
      <c r="A968" s="196">
        <v>45200</v>
      </c>
      <c r="B968" s="196">
        <v>45250</v>
      </c>
      <c r="C968" s="196">
        <v>7163</v>
      </c>
      <c r="D968" s="196">
        <v>5876</v>
      </c>
      <c r="E968" s="196">
        <v>7163</v>
      </c>
      <c r="F968" s="196">
        <v>6136</v>
      </c>
    </row>
    <row r="969" spans="1:6" ht="15.75">
      <c r="A969" s="196">
        <v>45250</v>
      </c>
      <c r="B969" s="196">
        <v>45300</v>
      </c>
      <c r="C969" s="196">
        <v>7175</v>
      </c>
      <c r="D969" s="196">
        <v>5884</v>
      </c>
      <c r="E969" s="196">
        <v>7175</v>
      </c>
      <c r="F969" s="196">
        <v>6144</v>
      </c>
    </row>
    <row r="970" spans="1:6" ht="15.75">
      <c r="A970" s="196">
        <v>45300</v>
      </c>
      <c r="B970" s="196">
        <v>45350</v>
      </c>
      <c r="C970" s="196">
        <v>7188</v>
      </c>
      <c r="D970" s="196">
        <v>5891</v>
      </c>
      <c r="E970" s="196">
        <v>7188</v>
      </c>
      <c r="F970" s="196">
        <v>6151</v>
      </c>
    </row>
    <row r="971" spans="1:6" ht="15.75">
      <c r="A971" s="196">
        <v>45350</v>
      </c>
      <c r="B971" s="196">
        <v>45400</v>
      </c>
      <c r="C971" s="196">
        <v>7200</v>
      </c>
      <c r="D971" s="196">
        <v>5899</v>
      </c>
      <c r="E971" s="196">
        <v>7200</v>
      </c>
      <c r="F971" s="196">
        <v>6159</v>
      </c>
    </row>
    <row r="972" spans="1:6" ht="15.75">
      <c r="A972" s="196">
        <v>45400</v>
      </c>
      <c r="B972" s="196">
        <v>45450</v>
      </c>
      <c r="C972" s="196">
        <v>7213</v>
      </c>
      <c r="D972" s="196">
        <v>5906</v>
      </c>
      <c r="E972" s="196">
        <v>7213</v>
      </c>
      <c r="F972" s="196">
        <v>6166</v>
      </c>
    </row>
    <row r="973" spans="1:6" ht="15.75">
      <c r="A973" s="196">
        <v>45450</v>
      </c>
      <c r="B973" s="196">
        <v>45500</v>
      </c>
      <c r="C973" s="196">
        <v>7225</v>
      </c>
      <c r="D973" s="196">
        <v>5914</v>
      </c>
      <c r="E973" s="196">
        <v>7225</v>
      </c>
      <c r="F973" s="196">
        <v>6174</v>
      </c>
    </row>
    <row r="974" spans="1:6" ht="15.75">
      <c r="A974" s="196">
        <v>45500</v>
      </c>
      <c r="B974" s="196">
        <v>45550</v>
      </c>
      <c r="C974" s="196">
        <v>7238</v>
      </c>
      <c r="D974" s="196">
        <v>5921</v>
      </c>
      <c r="E974" s="196">
        <v>7238</v>
      </c>
      <c r="F974" s="196">
        <v>6181</v>
      </c>
    </row>
    <row r="975" spans="1:6" ht="15.75">
      <c r="A975" s="196">
        <v>45550</v>
      </c>
      <c r="B975" s="196">
        <v>45600</v>
      </c>
      <c r="C975" s="196">
        <v>7250</v>
      </c>
      <c r="D975" s="196">
        <v>5929</v>
      </c>
      <c r="E975" s="196">
        <v>7250</v>
      </c>
      <c r="F975" s="196">
        <v>6189</v>
      </c>
    </row>
    <row r="976" spans="1:6" ht="15.75">
      <c r="A976" s="196">
        <v>45600</v>
      </c>
      <c r="B976" s="196">
        <v>45650</v>
      </c>
      <c r="C976" s="196">
        <v>7263</v>
      </c>
      <c r="D976" s="196">
        <v>5936</v>
      </c>
      <c r="E976" s="196">
        <v>7263</v>
      </c>
      <c r="F976" s="196">
        <v>6196</v>
      </c>
    </row>
    <row r="977" spans="1:6" ht="15.75">
      <c r="A977" s="196">
        <v>45650</v>
      </c>
      <c r="B977" s="196">
        <v>45700</v>
      </c>
      <c r="C977" s="196">
        <v>7275</v>
      </c>
      <c r="D977" s="196">
        <v>5944</v>
      </c>
      <c r="E977" s="196">
        <v>7275</v>
      </c>
      <c r="F977" s="196">
        <v>6204</v>
      </c>
    </row>
    <row r="978" spans="1:6" ht="15.75">
      <c r="A978" s="196">
        <v>45700</v>
      </c>
      <c r="B978" s="196">
        <v>45750</v>
      </c>
      <c r="C978" s="196">
        <v>7288</v>
      </c>
      <c r="D978" s="196">
        <v>5951</v>
      </c>
      <c r="E978" s="196">
        <v>7288</v>
      </c>
      <c r="F978" s="196">
        <v>6211</v>
      </c>
    </row>
    <row r="979" spans="1:6" ht="15.75">
      <c r="A979" s="196">
        <v>45750</v>
      </c>
      <c r="B979" s="196">
        <v>45800</v>
      </c>
      <c r="C979" s="196">
        <v>7300</v>
      </c>
      <c r="D979" s="196">
        <v>5959</v>
      </c>
      <c r="E979" s="196">
        <v>7300</v>
      </c>
      <c r="F979" s="196">
        <v>6219</v>
      </c>
    </row>
    <row r="980" spans="1:6" ht="15.75">
      <c r="A980" s="196">
        <v>45800</v>
      </c>
      <c r="B980" s="196">
        <v>45850</v>
      </c>
      <c r="C980" s="196">
        <v>7313</v>
      </c>
      <c r="D980" s="196">
        <v>5966</v>
      </c>
      <c r="E980" s="196">
        <v>7313</v>
      </c>
      <c r="F980" s="196">
        <v>6226</v>
      </c>
    </row>
    <row r="981" spans="1:6" ht="15.75">
      <c r="A981" s="196">
        <v>45850</v>
      </c>
      <c r="B981" s="196">
        <v>45900</v>
      </c>
      <c r="C981" s="196">
        <v>7325</v>
      </c>
      <c r="D981" s="196">
        <v>5974</v>
      </c>
      <c r="E981" s="196">
        <v>7325</v>
      </c>
      <c r="F981" s="196">
        <v>6234</v>
      </c>
    </row>
    <row r="982" spans="1:6" ht="15.75">
      <c r="A982" s="196">
        <v>45900</v>
      </c>
      <c r="B982" s="196">
        <v>45950</v>
      </c>
      <c r="C982" s="196">
        <v>7338</v>
      </c>
      <c r="D982" s="196">
        <v>5981</v>
      </c>
      <c r="E982" s="196">
        <v>7338</v>
      </c>
      <c r="F982" s="196">
        <v>6241</v>
      </c>
    </row>
    <row r="983" spans="1:6" ht="15.75">
      <c r="A983" s="196">
        <v>45950</v>
      </c>
      <c r="B983" s="196">
        <v>46000</v>
      </c>
      <c r="C983" s="196">
        <v>7350</v>
      </c>
      <c r="D983" s="196">
        <v>5989</v>
      </c>
      <c r="E983" s="196">
        <v>7350</v>
      </c>
      <c r="F983" s="196">
        <v>6249</v>
      </c>
    </row>
    <row r="984" spans="1:6" ht="15.75">
      <c r="A984" s="196">
        <v>46000</v>
      </c>
      <c r="B984" s="196">
        <v>46050</v>
      </c>
      <c r="C984" s="196">
        <v>7363</v>
      </c>
      <c r="D984" s="196">
        <v>5996</v>
      </c>
      <c r="E984" s="196">
        <v>7363</v>
      </c>
      <c r="F984" s="196">
        <v>6256</v>
      </c>
    </row>
    <row r="985" spans="1:6" ht="15.75">
      <c r="A985" s="196">
        <v>46050</v>
      </c>
      <c r="B985" s="196">
        <v>46100</v>
      </c>
      <c r="C985" s="196">
        <v>7375</v>
      </c>
      <c r="D985" s="196">
        <v>6004</v>
      </c>
      <c r="E985" s="196">
        <v>7375</v>
      </c>
      <c r="F985" s="196">
        <v>6264</v>
      </c>
    </row>
    <row r="986" spans="1:6" ht="15.75">
      <c r="A986" s="196">
        <v>46100</v>
      </c>
      <c r="B986" s="196">
        <v>46150</v>
      </c>
      <c r="C986" s="196">
        <v>7388</v>
      </c>
      <c r="D986" s="196">
        <v>6011</v>
      </c>
      <c r="E986" s="196">
        <v>7388</v>
      </c>
      <c r="F986" s="196">
        <v>6271</v>
      </c>
    </row>
    <row r="987" spans="1:6" ht="15.75">
      <c r="A987" s="196">
        <v>46150</v>
      </c>
      <c r="B987" s="196">
        <v>46200</v>
      </c>
      <c r="C987" s="196">
        <v>7400</v>
      </c>
      <c r="D987" s="196">
        <v>6019</v>
      </c>
      <c r="E987" s="196">
        <v>7400</v>
      </c>
      <c r="F987" s="196">
        <v>6279</v>
      </c>
    </row>
    <row r="988" spans="1:6" ht="15.75">
      <c r="A988" s="196">
        <v>46200</v>
      </c>
      <c r="B988" s="196">
        <v>46250</v>
      </c>
      <c r="C988" s="196">
        <v>7413</v>
      </c>
      <c r="D988" s="196">
        <v>6026</v>
      </c>
      <c r="E988" s="196">
        <v>7413</v>
      </c>
      <c r="F988" s="196">
        <v>6286</v>
      </c>
    </row>
    <row r="989" spans="1:6" ht="15.75">
      <c r="A989" s="196">
        <v>46250</v>
      </c>
      <c r="B989" s="196">
        <v>46300</v>
      </c>
      <c r="C989" s="196">
        <v>7425</v>
      </c>
      <c r="D989" s="196">
        <v>6034</v>
      </c>
      <c r="E989" s="196">
        <v>7425</v>
      </c>
      <c r="F989" s="196">
        <v>6294</v>
      </c>
    </row>
    <row r="990" spans="1:6" ht="15.75">
      <c r="A990" s="196">
        <v>46300</v>
      </c>
      <c r="B990" s="196">
        <v>46350</v>
      </c>
      <c r="C990" s="196">
        <v>7438</v>
      </c>
      <c r="D990" s="196">
        <v>6041</v>
      </c>
      <c r="E990" s="196">
        <v>7438</v>
      </c>
      <c r="F990" s="196">
        <v>6301</v>
      </c>
    </row>
    <row r="991" spans="1:6" ht="15.75">
      <c r="A991" s="196">
        <v>46350</v>
      </c>
      <c r="B991" s="196">
        <v>46400</v>
      </c>
      <c r="C991" s="196">
        <v>7450</v>
      </c>
      <c r="D991" s="196">
        <v>6049</v>
      </c>
      <c r="E991" s="196">
        <v>7450</v>
      </c>
      <c r="F991" s="196">
        <v>6309</v>
      </c>
    </row>
    <row r="992" spans="1:6" ht="15.75">
      <c r="A992" s="196">
        <v>46400</v>
      </c>
      <c r="B992" s="196">
        <v>46450</v>
      </c>
      <c r="C992" s="196">
        <v>7463</v>
      </c>
      <c r="D992" s="196">
        <v>6056</v>
      </c>
      <c r="E992" s="196">
        <v>7463</v>
      </c>
      <c r="F992" s="196">
        <v>6316</v>
      </c>
    </row>
    <row r="993" spans="1:6" ht="15.75">
      <c r="A993" s="196">
        <v>46450</v>
      </c>
      <c r="B993" s="196">
        <v>46500</v>
      </c>
      <c r="C993" s="196">
        <v>7475</v>
      </c>
      <c r="D993" s="196">
        <v>6064</v>
      </c>
      <c r="E993" s="196">
        <v>7475</v>
      </c>
      <c r="F993" s="196">
        <v>6324</v>
      </c>
    </row>
    <row r="994" spans="1:6" ht="15.75">
      <c r="A994" s="196">
        <v>46500</v>
      </c>
      <c r="B994" s="196">
        <v>46550</v>
      </c>
      <c r="C994" s="196">
        <v>7488</v>
      </c>
      <c r="D994" s="196">
        <v>6071</v>
      </c>
      <c r="E994" s="196">
        <v>7488</v>
      </c>
      <c r="F994" s="196">
        <v>6331</v>
      </c>
    </row>
    <row r="995" spans="1:6" ht="15.75">
      <c r="A995" s="196">
        <v>46550</v>
      </c>
      <c r="B995" s="196">
        <v>46600</v>
      </c>
      <c r="C995" s="196">
        <v>7500</v>
      </c>
      <c r="D995" s="196">
        <v>6079</v>
      </c>
      <c r="E995" s="196">
        <v>7500</v>
      </c>
      <c r="F995" s="196">
        <v>6339</v>
      </c>
    </row>
    <row r="996" spans="1:6" ht="15.75">
      <c r="A996" s="196">
        <v>46600</v>
      </c>
      <c r="B996" s="196">
        <v>46650</v>
      </c>
      <c r="C996" s="196">
        <v>7513</v>
      </c>
      <c r="D996" s="196">
        <v>6086</v>
      </c>
      <c r="E996" s="196">
        <v>7513</v>
      </c>
      <c r="F996" s="196">
        <v>6346</v>
      </c>
    </row>
    <row r="997" spans="1:6" ht="15.75">
      <c r="A997" s="196">
        <v>46650</v>
      </c>
      <c r="B997" s="196">
        <v>46700</v>
      </c>
      <c r="C997" s="196">
        <v>7525</v>
      </c>
      <c r="D997" s="196">
        <v>6094</v>
      </c>
      <c r="E997" s="196">
        <v>7525</v>
      </c>
      <c r="F997" s="196">
        <v>6354</v>
      </c>
    </row>
    <row r="998" spans="1:6" ht="15.75">
      <c r="A998" s="196">
        <v>46700</v>
      </c>
      <c r="B998" s="196">
        <v>46750</v>
      </c>
      <c r="C998" s="196">
        <v>7538</v>
      </c>
      <c r="D998" s="196">
        <v>6101</v>
      </c>
      <c r="E998" s="196">
        <v>7538</v>
      </c>
      <c r="F998" s="196">
        <v>6361</v>
      </c>
    </row>
    <row r="999" spans="1:6" ht="15.75">
      <c r="A999" s="196">
        <v>46750</v>
      </c>
      <c r="B999" s="196">
        <v>46800</v>
      </c>
      <c r="C999" s="196">
        <v>7550</v>
      </c>
      <c r="D999" s="196">
        <v>6109</v>
      </c>
      <c r="E999" s="196">
        <v>7550</v>
      </c>
      <c r="F999" s="196">
        <v>6369</v>
      </c>
    </row>
    <row r="1000" spans="1:6" ht="15.75">
      <c r="A1000" s="196">
        <v>46800</v>
      </c>
      <c r="B1000" s="196">
        <v>46850</v>
      </c>
      <c r="C1000" s="196">
        <v>7563</v>
      </c>
      <c r="D1000" s="196">
        <v>6116</v>
      </c>
      <c r="E1000" s="196">
        <v>7563</v>
      </c>
      <c r="F1000" s="196">
        <v>6376</v>
      </c>
    </row>
    <row r="1001" spans="1:6" ht="15.75">
      <c r="A1001" s="196">
        <v>46850</v>
      </c>
      <c r="B1001" s="196">
        <v>46900</v>
      </c>
      <c r="C1001" s="196">
        <v>7575</v>
      </c>
      <c r="D1001" s="196">
        <v>6124</v>
      </c>
      <c r="E1001" s="196">
        <v>7575</v>
      </c>
      <c r="F1001" s="196">
        <v>6384</v>
      </c>
    </row>
    <row r="1002" spans="1:6" ht="15.75">
      <c r="A1002" s="196">
        <v>46900</v>
      </c>
      <c r="B1002" s="196">
        <v>46950</v>
      </c>
      <c r="C1002" s="196">
        <v>7588</v>
      </c>
      <c r="D1002" s="196">
        <v>6131</v>
      </c>
      <c r="E1002" s="196">
        <v>7588</v>
      </c>
      <c r="F1002" s="196">
        <v>6391</v>
      </c>
    </row>
    <row r="1003" spans="1:6" ht="15.75">
      <c r="A1003" s="196">
        <v>46950</v>
      </c>
      <c r="B1003" s="196">
        <v>47000</v>
      </c>
      <c r="C1003" s="196">
        <v>7600</v>
      </c>
      <c r="D1003" s="196">
        <v>6139</v>
      </c>
      <c r="E1003" s="196">
        <v>7600</v>
      </c>
      <c r="F1003" s="196">
        <v>6399</v>
      </c>
    </row>
    <row r="1004" spans="1:6" ht="15.75">
      <c r="A1004" s="196">
        <v>47000</v>
      </c>
      <c r="B1004" s="196">
        <v>47050</v>
      </c>
      <c r="C1004" s="196">
        <v>7613</v>
      </c>
      <c r="D1004" s="196">
        <v>6146</v>
      </c>
      <c r="E1004" s="196">
        <v>7613</v>
      </c>
      <c r="F1004" s="196">
        <v>6406</v>
      </c>
    </row>
    <row r="1005" spans="1:6" ht="15.75">
      <c r="A1005" s="196">
        <v>47050</v>
      </c>
      <c r="B1005" s="196">
        <v>47100</v>
      </c>
      <c r="C1005" s="196">
        <v>7625</v>
      </c>
      <c r="D1005" s="196">
        <v>6154</v>
      </c>
      <c r="E1005" s="196">
        <v>7625</v>
      </c>
      <c r="F1005" s="196">
        <v>6414</v>
      </c>
    </row>
    <row r="1006" spans="1:6" ht="15.75">
      <c r="A1006" s="196">
        <v>47100</v>
      </c>
      <c r="B1006" s="196">
        <v>47150</v>
      </c>
      <c r="C1006" s="196">
        <v>7638</v>
      </c>
      <c r="D1006" s="196">
        <v>6161</v>
      </c>
      <c r="E1006" s="196">
        <v>7638</v>
      </c>
      <c r="F1006" s="196">
        <v>6421</v>
      </c>
    </row>
    <row r="1007" spans="1:6" ht="15.75">
      <c r="A1007" s="196">
        <v>47150</v>
      </c>
      <c r="B1007" s="196">
        <v>47200</v>
      </c>
      <c r="C1007" s="196">
        <v>7650</v>
      </c>
      <c r="D1007" s="196">
        <v>6169</v>
      </c>
      <c r="E1007" s="196">
        <v>7650</v>
      </c>
      <c r="F1007" s="196">
        <v>6429</v>
      </c>
    </row>
    <row r="1008" spans="1:6" ht="15.75">
      <c r="A1008" s="196">
        <v>47200</v>
      </c>
      <c r="B1008" s="196">
        <v>47250</v>
      </c>
      <c r="C1008" s="196">
        <v>7663</v>
      </c>
      <c r="D1008" s="196">
        <v>6176</v>
      </c>
      <c r="E1008" s="196">
        <v>7663</v>
      </c>
      <c r="F1008" s="196">
        <v>6436</v>
      </c>
    </row>
    <row r="1009" spans="1:6" ht="15.75">
      <c r="A1009" s="196">
        <v>47250</v>
      </c>
      <c r="B1009" s="196">
        <v>47300</v>
      </c>
      <c r="C1009" s="196">
        <v>7675</v>
      </c>
      <c r="D1009" s="196">
        <v>6184</v>
      </c>
      <c r="E1009" s="196">
        <v>7675</v>
      </c>
      <c r="F1009" s="196">
        <v>6444</v>
      </c>
    </row>
    <row r="1010" spans="1:6" ht="15.75">
      <c r="A1010" s="196">
        <v>47300</v>
      </c>
      <c r="B1010" s="196">
        <v>47350</v>
      </c>
      <c r="C1010" s="196">
        <v>7688</v>
      </c>
      <c r="D1010" s="196">
        <v>6191</v>
      </c>
      <c r="E1010" s="196">
        <v>7688</v>
      </c>
      <c r="F1010" s="196">
        <v>6451</v>
      </c>
    </row>
    <row r="1011" spans="1:6" ht="15.75">
      <c r="A1011" s="196">
        <v>47350</v>
      </c>
      <c r="B1011" s="196">
        <v>47400</v>
      </c>
      <c r="C1011" s="196">
        <v>7700</v>
      </c>
      <c r="D1011" s="196">
        <v>6199</v>
      </c>
      <c r="E1011" s="196">
        <v>7700</v>
      </c>
      <c r="F1011" s="196">
        <v>6459</v>
      </c>
    </row>
    <row r="1012" spans="1:6" ht="15.75">
      <c r="A1012" s="196">
        <v>47400</v>
      </c>
      <c r="B1012" s="196">
        <v>47450</v>
      </c>
      <c r="C1012" s="196">
        <v>7713</v>
      </c>
      <c r="D1012" s="196">
        <v>6206</v>
      </c>
      <c r="E1012" s="196">
        <v>7713</v>
      </c>
      <c r="F1012" s="196">
        <v>6466</v>
      </c>
    </row>
    <row r="1013" spans="1:6" ht="15.75">
      <c r="A1013" s="196">
        <v>47450</v>
      </c>
      <c r="B1013" s="196">
        <v>47500</v>
      </c>
      <c r="C1013" s="196">
        <v>7725</v>
      </c>
      <c r="D1013" s="196">
        <v>6214</v>
      </c>
      <c r="E1013" s="196">
        <v>7725</v>
      </c>
      <c r="F1013" s="196">
        <v>6474</v>
      </c>
    </row>
    <row r="1014" spans="1:6" ht="15.75">
      <c r="A1014" s="196">
        <v>47500</v>
      </c>
      <c r="B1014" s="196">
        <v>47550</v>
      </c>
      <c r="C1014" s="196">
        <v>7738</v>
      </c>
      <c r="D1014" s="196">
        <v>6221</v>
      </c>
      <c r="E1014" s="196">
        <v>7738</v>
      </c>
      <c r="F1014" s="196">
        <v>6481</v>
      </c>
    </row>
    <row r="1015" spans="1:6" ht="15.75">
      <c r="A1015" s="196">
        <v>47550</v>
      </c>
      <c r="B1015" s="196">
        <v>47600</v>
      </c>
      <c r="C1015" s="196">
        <v>7750</v>
      </c>
      <c r="D1015" s="196">
        <v>6229</v>
      </c>
      <c r="E1015" s="196">
        <v>7750</v>
      </c>
      <c r="F1015" s="196">
        <v>6489</v>
      </c>
    </row>
    <row r="1016" spans="1:6" ht="15.75">
      <c r="A1016" s="196">
        <v>47600</v>
      </c>
      <c r="B1016" s="196">
        <v>47650</v>
      </c>
      <c r="C1016" s="196">
        <v>7763</v>
      </c>
      <c r="D1016" s="196">
        <v>6236</v>
      </c>
      <c r="E1016" s="196">
        <v>7763</v>
      </c>
      <c r="F1016" s="196">
        <v>6496</v>
      </c>
    </row>
    <row r="1017" spans="1:6" ht="15.75">
      <c r="A1017" s="196">
        <v>47650</v>
      </c>
      <c r="B1017" s="196">
        <v>47700</v>
      </c>
      <c r="C1017" s="196">
        <v>7775</v>
      </c>
      <c r="D1017" s="196">
        <v>6244</v>
      </c>
      <c r="E1017" s="196">
        <v>7775</v>
      </c>
      <c r="F1017" s="196">
        <v>6504</v>
      </c>
    </row>
    <row r="1018" spans="1:6" ht="15.75">
      <c r="A1018" s="196">
        <v>47700</v>
      </c>
      <c r="B1018" s="196">
        <v>47750</v>
      </c>
      <c r="C1018" s="196">
        <v>7788</v>
      </c>
      <c r="D1018" s="196">
        <v>6251</v>
      </c>
      <c r="E1018" s="196">
        <v>7788</v>
      </c>
      <c r="F1018" s="196">
        <v>6511</v>
      </c>
    </row>
    <row r="1019" spans="1:6" ht="15.75">
      <c r="A1019" s="196">
        <v>47750</v>
      </c>
      <c r="B1019" s="196">
        <v>47800</v>
      </c>
      <c r="C1019" s="196">
        <v>7800</v>
      </c>
      <c r="D1019" s="196">
        <v>6259</v>
      </c>
      <c r="E1019" s="196">
        <v>7800</v>
      </c>
      <c r="F1019" s="196">
        <v>6519</v>
      </c>
    </row>
    <row r="1020" spans="1:6" ht="15.75">
      <c r="A1020" s="196">
        <v>47800</v>
      </c>
      <c r="B1020" s="196">
        <v>47850</v>
      </c>
      <c r="C1020" s="196">
        <v>7813</v>
      </c>
      <c r="D1020" s="196">
        <v>6266</v>
      </c>
      <c r="E1020" s="196">
        <v>7813</v>
      </c>
      <c r="F1020" s="196">
        <v>6526</v>
      </c>
    </row>
    <row r="1021" spans="1:6" ht="15.75">
      <c r="A1021" s="196">
        <v>47850</v>
      </c>
      <c r="B1021" s="196">
        <v>47900</v>
      </c>
      <c r="C1021" s="196">
        <v>7825</v>
      </c>
      <c r="D1021" s="196">
        <v>6274</v>
      </c>
      <c r="E1021" s="196">
        <v>7825</v>
      </c>
      <c r="F1021" s="196">
        <v>6534</v>
      </c>
    </row>
    <row r="1022" spans="1:6" ht="15.75">
      <c r="A1022" s="196">
        <v>47900</v>
      </c>
      <c r="B1022" s="196">
        <v>47950</v>
      </c>
      <c r="C1022" s="196">
        <v>7838</v>
      </c>
      <c r="D1022" s="196">
        <v>6281</v>
      </c>
      <c r="E1022" s="196">
        <v>7838</v>
      </c>
      <c r="F1022" s="196">
        <v>6541</v>
      </c>
    </row>
    <row r="1023" spans="1:6" ht="15.75">
      <c r="A1023" s="196">
        <v>47950</v>
      </c>
      <c r="B1023" s="196">
        <v>48000</v>
      </c>
      <c r="C1023" s="196">
        <v>7850</v>
      </c>
      <c r="D1023" s="196">
        <v>6289</v>
      </c>
      <c r="E1023" s="196">
        <v>7850</v>
      </c>
      <c r="F1023" s="196">
        <v>6549</v>
      </c>
    </row>
    <row r="1024" spans="1:6" ht="15.75">
      <c r="A1024" s="196">
        <v>48000</v>
      </c>
      <c r="B1024" s="196">
        <v>48050</v>
      </c>
      <c r="C1024" s="196">
        <v>7863</v>
      </c>
      <c r="D1024" s="196">
        <v>6296</v>
      </c>
      <c r="E1024" s="196">
        <v>7863</v>
      </c>
      <c r="F1024" s="196">
        <v>6556</v>
      </c>
    </row>
    <row r="1025" spans="1:6" ht="15.75">
      <c r="A1025" s="196">
        <v>48050</v>
      </c>
      <c r="B1025" s="196">
        <v>48100</v>
      </c>
      <c r="C1025" s="196">
        <v>7875</v>
      </c>
      <c r="D1025" s="196">
        <v>6304</v>
      </c>
      <c r="E1025" s="196">
        <v>7875</v>
      </c>
      <c r="F1025" s="196">
        <v>6564</v>
      </c>
    </row>
    <row r="1026" spans="1:6" ht="15.75">
      <c r="A1026" s="196">
        <v>48100</v>
      </c>
      <c r="B1026" s="196">
        <v>48150</v>
      </c>
      <c r="C1026" s="196">
        <v>7888</v>
      </c>
      <c r="D1026" s="196">
        <v>6311</v>
      </c>
      <c r="E1026" s="196">
        <v>7888</v>
      </c>
      <c r="F1026" s="196">
        <v>6571</v>
      </c>
    </row>
    <row r="1027" spans="1:6" ht="15.75">
      <c r="A1027" s="196">
        <v>48150</v>
      </c>
      <c r="B1027" s="196">
        <v>48200</v>
      </c>
      <c r="C1027" s="196">
        <v>7900</v>
      </c>
      <c r="D1027" s="196">
        <v>6319</v>
      </c>
      <c r="E1027" s="196">
        <v>7900</v>
      </c>
      <c r="F1027" s="196">
        <v>6579</v>
      </c>
    </row>
    <row r="1028" spans="1:6" ht="15.75">
      <c r="A1028" s="196">
        <v>48200</v>
      </c>
      <c r="B1028" s="196">
        <v>48250</v>
      </c>
      <c r="C1028" s="196">
        <v>7913</v>
      </c>
      <c r="D1028" s="196">
        <v>6326</v>
      </c>
      <c r="E1028" s="196">
        <v>7913</v>
      </c>
      <c r="F1028" s="196">
        <v>6586</v>
      </c>
    </row>
    <row r="1029" spans="1:6" ht="15.75">
      <c r="A1029" s="196">
        <v>48250</v>
      </c>
      <c r="B1029" s="196">
        <v>48300</v>
      </c>
      <c r="C1029" s="196">
        <v>7925</v>
      </c>
      <c r="D1029" s="196">
        <v>6334</v>
      </c>
      <c r="E1029" s="196">
        <v>7925</v>
      </c>
      <c r="F1029" s="196">
        <v>6594</v>
      </c>
    </row>
    <row r="1030" spans="1:6" ht="15.75">
      <c r="A1030" s="196">
        <v>48300</v>
      </c>
      <c r="B1030" s="196">
        <v>48350</v>
      </c>
      <c r="C1030" s="196">
        <v>7938</v>
      </c>
      <c r="D1030" s="196">
        <v>6341</v>
      </c>
      <c r="E1030" s="196">
        <v>7938</v>
      </c>
      <c r="F1030" s="196">
        <v>6601</v>
      </c>
    </row>
    <row r="1031" spans="1:6" ht="15.75">
      <c r="A1031" s="196">
        <v>48350</v>
      </c>
      <c r="B1031" s="196">
        <v>48400</v>
      </c>
      <c r="C1031" s="196">
        <v>7950</v>
      </c>
      <c r="D1031" s="196">
        <v>6349</v>
      </c>
      <c r="E1031" s="196">
        <v>7950</v>
      </c>
      <c r="F1031" s="196">
        <v>6609</v>
      </c>
    </row>
    <row r="1032" spans="1:6" ht="15.75">
      <c r="A1032" s="196">
        <v>48400</v>
      </c>
      <c r="B1032" s="196">
        <v>48450</v>
      </c>
      <c r="C1032" s="196">
        <v>7963</v>
      </c>
      <c r="D1032" s="196">
        <v>6356</v>
      </c>
      <c r="E1032" s="196">
        <v>7963</v>
      </c>
      <c r="F1032" s="196">
        <v>6616</v>
      </c>
    </row>
    <row r="1033" spans="1:6" ht="15.75">
      <c r="A1033" s="196">
        <v>48450</v>
      </c>
      <c r="B1033" s="196">
        <v>48500</v>
      </c>
      <c r="C1033" s="196">
        <v>7975</v>
      </c>
      <c r="D1033" s="196">
        <v>6364</v>
      </c>
      <c r="E1033" s="196">
        <v>7975</v>
      </c>
      <c r="F1033" s="196">
        <v>6624</v>
      </c>
    </row>
    <row r="1034" spans="1:6" ht="15.75">
      <c r="A1034" s="196">
        <v>48500</v>
      </c>
      <c r="B1034" s="196">
        <v>48550</v>
      </c>
      <c r="C1034" s="196">
        <v>7988</v>
      </c>
      <c r="D1034" s="196">
        <v>6371</v>
      </c>
      <c r="E1034" s="196">
        <v>7988</v>
      </c>
      <c r="F1034" s="196">
        <v>6631</v>
      </c>
    </row>
    <row r="1035" spans="1:6" ht="15.75">
      <c r="A1035" s="196">
        <v>48550</v>
      </c>
      <c r="B1035" s="196">
        <v>48600</v>
      </c>
      <c r="C1035" s="196">
        <v>8000</v>
      </c>
      <c r="D1035" s="196">
        <v>6379</v>
      </c>
      <c r="E1035" s="196">
        <v>8000</v>
      </c>
      <c r="F1035" s="196">
        <v>6639</v>
      </c>
    </row>
    <row r="1036" spans="1:6" ht="15.75">
      <c r="A1036" s="196">
        <v>48600</v>
      </c>
      <c r="B1036" s="196">
        <v>48650</v>
      </c>
      <c r="C1036" s="196">
        <v>8013</v>
      </c>
      <c r="D1036" s="196">
        <v>6386</v>
      </c>
      <c r="E1036" s="196">
        <v>8013</v>
      </c>
      <c r="F1036" s="196">
        <v>6646</v>
      </c>
    </row>
    <row r="1037" spans="1:6" ht="15.75">
      <c r="A1037" s="196">
        <v>48650</v>
      </c>
      <c r="B1037" s="196">
        <v>48700</v>
      </c>
      <c r="C1037" s="196">
        <v>8025</v>
      </c>
      <c r="D1037" s="196">
        <v>6394</v>
      </c>
      <c r="E1037" s="196">
        <v>8025</v>
      </c>
      <c r="F1037" s="196">
        <v>6654</v>
      </c>
    </row>
    <row r="1038" spans="1:6" ht="15.75">
      <c r="A1038" s="196">
        <v>48700</v>
      </c>
      <c r="B1038" s="196">
        <v>48750</v>
      </c>
      <c r="C1038" s="196">
        <v>8038</v>
      </c>
      <c r="D1038" s="196">
        <v>6401</v>
      </c>
      <c r="E1038" s="196">
        <v>8038</v>
      </c>
      <c r="F1038" s="196">
        <v>6661</v>
      </c>
    </row>
    <row r="1039" spans="1:6" ht="15.75">
      <c r="A1039" s="196">
        <v>48750</v>
      </c>
      <c r="B1039" s="196">
        <v>48800</v>
      </c>
      <c r="C1039" s="196">
        <v>8050</v>
      </c>
      <c r="D1039" s="196">
        <v>6409</v>
      </c>
      <c r="E1039" s="196">
        <v>8050</v>
      </c>
      <c r="F1039" s="196">
        <v>6669</v>
      </c>
    </row>
    <row r="1040" spans="1:6" ht="15.75">
      <c r="A1040" s="196">
        <v>48800</v>
      </c>
      <c r="B1040" s="196">
        <v>48850</v>
      </c>
      <c r="C1040" s="196">
        <v>8063</v>
      </c>
      <c r="D1040" s="196">
        <v>6416</v>
      </c>
      <c r="E1040" s="196">
        <v>8063</v>
      </c>
      <c r="F1040" s="196">
        <v>6676</v>
      </c>
    </row>
    <row r="1041" spans="1:6" ht="15.75">
      <c r="A1041" s="196">
        <v>48850</v>
      </c>
      <c r="B1041" s="196">
        <v>48900</v>
      </c>
      <c r="C1041" s="196">
        <v>8075</v>
      </c>
      <c r="D1041" s="196">
        <v>6424</v>
      </c>
      <c r="E1041" s="196">
        <v>8075</v>
      </c>
      <c r="F1041" s="196">
        <v>6684</v>
      </c>
    </row>
    <row r="1042" spans="1:6" ht="15.75">
      <c r="A1042" s="196">
        <v>48900</v>
      </c>
      <c r="B1042" s="196">
        <v>48950</v>
      </c>
      <c r="C1042" s="196">
        <v>8088</v>
      </c>
      <c r="D1042" s="196">
        <v>6431</v>
      </c>
      <c r="E1042" s="196">
        <v>8088</v>
      </c>
      <c r="F1042" s="196">
        <v>6691</v>
      </c>
    </row>
    <row r="1043" spans="1:6" ht="15.75">
      <c r="A1043" s="196">
        <v>48950</v>
      </c>
      <c r="B1043" s="196">
        <v>49000</v>
      </c>
      <c r="C1043" s="196">
        <v>8100</v>
      </c>
      <c r="D1043" s="196">
        <v>6439</v>
      </c>
      <c r="E1043" s="196">
        <v>8100</v>
      </c>
      <c r="F1043" s="196">
        <v>6699</v>
      </c>
    </row>
    <row r="1044" spans="1:6" ht="15.75">
      <c r="A1044" s="196">
        <v>49000</v>
      </c>
      <c r="B1044" s="196">
        <v>49050</v>
      </c>
      <c r="C1044" s="196">
        <v>8113</v>
      </c>
      <c r="D1044" s="196">
        <v>6446</v>
      </c>
      <c r="E1044" s="196">
        <v>8113</v>
      </c>
      <c r="F1044" s="196">
        <v>6706</v>
      </c>
    </row>
    <row r="1045" spans="1:6" ht="15.75">
      <c r="A1045" s="196">
        <v>49050</v>
      </c>
      <c r="B1045" s="196">
        <v>49100</v>
      </c>
      <c r="C1045" s="196">
        <v>8125</v>
      </c>
      <c r="D1045" s="196">
        <v>6454</v>
      </c>
      <c r="E1045" s="196">
        <v>8125</v>
      </c>
      <c r="F1045" s="196">
        <v>6714</v>
      </c>
    </row>
    <row r="1046" spans="1:6" ht="15.75">
      <c r="A1046" s="196">
        <v>49100</v>
      </c>
      <c r="B1046" s="196">
        <v>49150</v>
      </c>
      <c r="C1046" s="196">
        <v>8138</v>
      </c>
      <c r="D1046" s="196">
        <v>6461</v>
      </c>
      <c r="E1046" s="196">
        <v>8138</v>
      </c>
      <c r="F1046" s="196">
        <v>6721</v>
      </c>
    </row>
    <row r="1047" spans="1:6" ht="15.75">
      <c r="A1047" s="196">
        <v>49150</v>
      </c>
      <c r="B1047" s="196">
        <v>49200</v>
      </c>
      <c r="C1047" s="196">
        <v>8150</v>
      </c>
      <c r="D1047" s="196">
        <v>6469</v>
      </c>
      <c r="E1047" s="196">
        <v>8150</v>
      </c>
      <c r="F1047" s="196">
        <v>6729</v>
      </c>
    </row>
    <row r="1048" spans="1:6" ht="15.75">
      <c r="A1048" s="196">
        <v>49200</v>
      </c>
      <c r="B1048" s="196">
        <v>49250</v>
      </c>
      <c r="C1048" s="196">
        <v>8163</v>
      </c>
      <c r="D1048" s="196">
        <v>6476</v>
      </c>
      <c r="E1048" s="196">
        <v>8163</v>
      </c>
      <c r="F1048" s="196">
        <v>6736</v>
      </c>
    </row>
    <row r="1049" spans="1:6" ht="15.75">
      <c r="A1049" s="196">
        <v>49250</v>
      </c>
      <c r="B1049" s="196">
        <v>49300</v>
      </c>
      <c r="C1049" s="196">
        <v>8175</v>
      </c>
      <c r="D1049" s="196">
        <v>6484</v>
      </c>
      <c r="E1049" s="196">
        <v>8175</v>
      </c>
      <c r="F1049" s="196">
        <v>6744</v>
      </c>
    </row>
    <row r="1050" spans="1:6" ht="15.75">
      <c r="A1050" s="196">
        <v>49300</v>
      </c>
      <c r="B1050" s="196">
        <v>49350</v>
      </c>
      <c r="C1050" s="196">
        <v>8188</v>
      </c>
      <c r="D1050" s="196">
        <v>6491</v>
      </c>
      <c r="E1050" s="196">
        <v>8188</v>
      </c>
      <c r="F1050" s="196">
        <v>6751</v>
      </c>
    </row>
    <row r="1051" spans="1:6" ht="15.75">
      <c r="A1051" s="196">
        <v>49350</v>
      </c>
      <c r="B1051" s="196">
        <v>49400</v>
      </c>
      <c r="C1051" s="196">
        <v>8200</v>
      </c>
      <c r="D1051" s="196">
        <v>6499</v>
      </c>
      <c r="E1051" s="196">
        <v>8200</v>
      </c>
      <c r="F1051" s="196">
        <v>6759</v>
      </c>
    </row>
    <row r="1052" spans="1:6" ht="15.75">
      <c r="A1052" s="196">
        <v>49400</v>
      </c>
      <c r="B1052" s="196">
        <v>49450</v>
      </c>
      <c r="C1052" s="196">
        <v>8213</v>
      </c>
      <c r="D1052" s="196">
        <v>6506</v>
      </c>
      <c r="E1052" s="196">
        <v>8213</v>
      </c>
      <c r="F1052" s="196">
        <v>6769</v>
      </c>
    </row>
    <row r="1053" spans="1:6" ht="15.75">
      <c r="A1053" s="196">
        <v>49450</v>
      </c>
      <c r="B1053" s="196">
        <v>49500</v>
      </c>
      <c r="C1053" s="196">
        <v>8225</v>
      </c>
      <c r="D1053" s="196">
        <v>6514</v>
      </c>
      <c r="E1053" s="196">
        <v>8225</v>
      </c>
      <c r="F1053" s="196">
        <v>6781</v>
      </c>
    </row>
    <row r="1054" spans="1:6" ht="15.75">
      <c r="A1054" s="196">
        <v>49500</v>
      </c>
      <c r="B1054" s="196">
        <v>49550</v>
      </c>
      <c r="C1054" s="196">
        <v>8238</v>
      </c>
      <c r="D1054" s="196">
        <v>6521</v>
      </c>
      <c r="E1054" s="196">
        <v>8238</v>
      </c>
      <c r="F1054" s="196">
        <v>6794</v>
      </c>
    </row>
    <row r="1055" spans="1:6" ht="15.75">
      <c r="A1055" s="196">
        <v>49550</v>
      </c>
      <c r="B1055" s="196">
        <v>49600</v>
      </c>
      <c r="C1055" s="196">
        <v>8250</v>
      </c>
      <c r="D1055" s="196">
        <v>6529</v>
      </c>
      <c r="E1055" s="196">
        <v>8250</v>
      </c>
      <c r="F1055" s="196">
        <v>6806</v>
      </c>
    </row>
    <row r="1056" spans="1:6" ht="15.75">
      <c r="A1056" s="196">
        <v>49600</v>
      </c>
      <c r="B1056" s="196">
        <v>49650</v>
      </c>
      <c r="C1056" s="196">
        <v>8263</v>
      </c>
      <c r="D1056" s="196">
        <v>6536</v>
      </c>
      <c r="E1056" s="196">
        <v>8263</v>
      </c>
      <c r="F1056" s="196">
        <v>6819</v>
      </c>
    </row>
    <row r="1057" spans="1:6" ht="15.75">
      <c r="A1057" s="196">
        <v>49650</v>
      </c>
      <c r="B1057" s="196">
        <v>49700</v>
      </c>
      <c r="C1057" s="196">
        <v>8275</v>
      </c>
      <c r="D1057" s="196">
        <v>6544</v>
      </c>
      <c r="E1057" s="196">
        <v>8275</v>
      </c>
      <c r="F1057" s="196">
        <v>6831</v>
      </c>
    </row>
    <row r="1058" spans="1:6" ht="15.75">
      <c r="A1058" s="196">
        <v>49700</v>
      </c>
      <c r="B1058" s="196">
        <v>49750</v>
      </c>
      <c r="C1058" s="196">
        <v>8288</v>
      </c>
      <c r="D1058" s="196">
        <v>6551</v>
      </c>
      <c r="E1058" s="196">
        <v>8288</v>
      </c>
      <c r="F1058" s="196">
        <v>6844</v>
      </c>
    </row>
    <row r="1059" spans="1:6" ht="15.75">
      <c r="A1059" s="196">
        <v>49750</v>
      </c>
      <c r="B1059" s="196">
        <v>49800</v>
      </c>
      <c r="C1059" s="196">
        <v>8300</v>
      </c>
      <c r="D1059" s="196">
        <v>6559</v>
      </c>
      <c r="E1059" s="196">
        <v>8300</v>
      </c>
      <c r="F1059" s="196">
        <v>6856</v>
      </c>
    </row>
    <row r="1060" spans="1:6" ht="15.75">
      <c r="A1060" s="196">
        <v>49800</v>
      </c>
      <c r="B1060" s="196">
        <v>49850</v>
      </c>
      <c r="C1060" s="196">
        <v>8313</v>
      </c>
      <c r="D1060" s="196">
        <v>6566</v>
      </c>
      <c r="E1060" s="196">
        <v>8313</v>
      </c>
      <c r="F1060" s="196">
        <v>6869</v>
      </c>
    </row>
    <row r="1061" spans="1:6" ht="15.75">
      <c r="A1061" s="196">
        <v>49850</v>
      </c>
      <c r="B1061" s="196">
        <v>49900</v>
      </c>
      <c r="C1061" s="196">
        <v>8325</v>
      </c>
      <c r="D1061" s="196">
        <v>6574</v>
      </c>
      <c r="E1061" s="196">
        <v>8325</v>
      </c>
      <c r="F1061" s="196">
        <v>6881</v>
      </c>
    </row>
    <row r="1062" spans="1:6" ht="15.75">
      <c r="A1062" s="196">
        <v>49900</v>
      </c>
      <c r="B1062" s="196">
        <v>49950</v>
      </c>
      <c r="C1062" s="196">
        <v>8338</v>
      </c>
      <c r="D1062" s="196">
        <v>6581</v>
      </c>
      <c r="E1062" s="196">
        <v>8338</v>
      </c>
      <c r="F1062" s="196">
        <v>6894</v>
      </c>
    </row>
    <row r="1063" spans="1:6" ht="15.75">
      <c r="A1063" s="196">
        <v>49950</v>
      </c>
      <c r="B1063" s="196">
        <v>50000</v>
      </c>
      <c r="C1063" s="196">
        <v>8350</v>
      </c>
      <c r="D1063" s="196">
        <v>6589</v>
      </c>
      <c r="E1063" s="196">
        <v>8350</v>
      </c>
      <c r="F1063" s="196">
        <v>6906</v>
      </c>
    </row>
    <row r="1064" spans="1:6" ht="15.75">
      <c r="A1064" s="196">
        <v>50000</v>
      </c>
      <c r="B1064" s="196">
        <v>50050</v>
      </c>
      <c r="C1064" s="196">
        <v>8363</v>
      </c>
      <c r="D1064" s="196">
        <v>6596</v>
      </c>
      <c r="E1064" s="196">
        <v>8363</v>
      </c>
      <c r="F1064" s="196">
        <v>6919</v>
      </c>
    </row>
    <row r="1065" spans="1:6" ht="15.75">
      <c r="A1065" s="196">
        <v>50050</v>
      </c>
      <c r="B1065" s="196">
        <v>50100</v>
      </c>
      <c r="C1065" s="196">
        <v>8375</v>
      </c>
      <c r="D1065" s="196">
        <v>6604</v>
      </c>
      <c r="E1065" s="196">
        <v>8375</v>
      </c>
      <c r="F1065" s="196">
        <v>6931</v>
      </c>
    </row>
    <row r="1066" spans="1:6" ht="15.75">
      <c r="A1066" s="196">
        <v>50100</v>
      </c>
      <c r="B1066" s="196">
        <v>50150</v>
      </c>
      <c r="C1066" s="196">
        <v>8388</v>
      </c>
      <c r="D1066" s="196">
        <v>6611</v>
      </c>
      <c r="E1066" s="196">
        <v>8388</v>
      </c>
      <c r="F1066" s="196">
        <v>6944</v>
      </c>
    </row>
    <row r="1067" spans="1:6" ht="15.75">
      <c r="A1067" s="196">
        <v>50150</v>
      </c>
      <c r="B1067" s="196">
        <v>50200</v>
      </c>
      <c r="C1067" s="196">
        <v>8400</v>
      </c>
      <c r="D1067" s="196">
        <v>6619</v>
      </c>
      <c r="E1067" s="196">
        <v>8400</v>
      </c>
      <c r="F1067" s="196">
        <v>6956</v>
      </c>
    </row>
    <row r="1068" spans="1:6" ht="15.75">
      <c r="A1068" s="196">
        <v>50200</v>
      </c>
      <c r="B1068" s="196">
        <v>50250</v>
      </c>
      <c r="C1068" s="196">
        <v>8413</v>
      </c>
      <c r="D1068" s="196">
        <v>6626</v>
      </c>
      <c r="E1068" s="196">
        <v>8413</v>
      </c>
      <c r="F1068" s="196">
        <v>6969</v>
      </c>
    </row>
    <row r="1069" spans="1:6" ht="15.75">
      <c r="A1069" s="196">
        <v>50250</v>
      </c>
      <c r="B1069" s="196">
        <v>50300</v>
      </c>
      <c r="C1069" s="196">
        <v>8425</v>
      </c>
      <c r="D1069" s="196">
        <v>6634</v>
      </c>
      <c r="E1069" s="196">
        <v>8425</v>
      </c>
      <c r="F1069" s="196">
        <v>6981</v>
      </c>
    </row>
    <row r="1070" spans="1:6" ht="15.75">
      <c r="A1070" s="196">
        <v>50300</v>
      </c>
      <c r="B1070" s="196">
        <v>50350</v>
      </c>
      <c r="C1070" s="196">
        <v>8438</v>
      </c>
      <c r="D1070" s="196">
        <v>6641</v>
      </c>
      <c r="E1070" s="196">
        <v>8438</v>
      </c>
      <c r="F1070" s="196">
        <v>6994</v>
      </c>
    </row>
    <row r="1071" spans="1:6" ht="15.75">
      <c r="A1071" s="196">
        <v>50350</v>
      </c>
      <c r="B1071" s="196">
        <v>50400</v>
      </c>
      <c r="C1071" s="196">
        <v>8450</v>
      </c>
      <c r="D1071" s="196">
        <v>6649</v>
      </c>
      <c r="E1071" s="196">
        <v>8450</v>
      </c>
      <c r="F1071" s="196">
        <v>7006</v>
      </c>
    </row>
    <row r="1072" spans="1:6" ht="15.75">
      <c r="A1072" s="196">
        <v>50400</v>
      </c>
      <c r="B1072" s="196">
        <v>50450</v>
      </c>
      <c r="C1072" s="196">
        <v>8463</v>
      </c>
      <c r="D1072" s="196">
        <v>6656</v>
      </c>
      <c r="E1072" s="196">
        <v>8463</v>
      </c>
      <c r="F1072" s="196">
        <v>7019</v>
      </c>
    </row>
    <row r="1073" spans="1:6" ht="15.75">
      <c r="A1073" s="196">
        <v>50450</v>
      </c>
      <c r="B1073" s="196">
        <v>50500</v>
      </c>
      <c r="C1073" s="196">
        <v>8475</v>
      </c>
      <c r="D1073" s="196">
        <v>6664</v>
      </c>
      <c r="E1073" s="196">
        <v>8475</v>
      </c>
      <c r="F1073" s="196">
        <v>7031</v>
      </c>
    </row>
    <row r="1074" spans="1:6" ht="15.75">
      <c r="A1074" s="196">
        <v>50500</v>
      </c>
      <c r="B1074" s="196">
        <v>50550</v>
      </c>
      <c r="C1074" s="196">
        <v>8488</v>
      </c>
      <c r="D1074" s="196">
        <v>6671</v>
      </c>
      <c r="E1074" s="196">
        <v>8488</v>
      </c>
      <c r="F1074" s="196">
        <v>7044</v>
      </c>
    </row>
    <row r="1075" spans="1:6" ht="15.75">
      <c r="A1075" s="196">
        <v>50550</v>
      </c>
      <c r="B1075" s="196">
        <v>50600</v>
      </c>
      <c r="C1075" s="196">
        <v>8500</v>
      </c>
      <c r="D1075" s="196">
        <v>6679</v>
      </c>
      <c r="E1075" s="196">
        <v>8500</v>
      </c>
      <c r="F1075" s="196">
        <v>7056</v>
      </c>
    </row>
    <row r="1076" spans="1:6" ht="15.75">
      <c r="A1076" s="196">
        <v>50600</v>
      </c>
      <c r="B1076" s="196">
        <v>50650</v>
      </c>
      <c r="C1076" s="196">
        <v>8513</v>
      </c>
      <c r="D1076" s="196">
        <v>6686</v>
      </c>
      <c r="E1076" s="196">
        <v>8513</v>
      </c>
      <c r="F1076" s="196">
        <v>7069</v>
      </c>
    </row>
    <row r="1077" spans="1:6" ht="15.75">
      <c r="A1077" s="196">
        <v>50650</v>
      </c>
      <c r="B1077" s="196">
        <v>50700</v>
      </c>
      <c r="C1077" s="196">
        <v>8525</v>
      </c>
      <c r="D1077" s="196">
        <v>6694</v>
      </c>
      <c r="E1077" s="196">
        <v>8525</v>
      </c>
      <c r="F1077" s="196">
        <v>7081</v>
      </c>
    </row>
    <row r="1078" spans="1:6" ht="15.75">
      <c r="A1078" s="196">
        <v>50700</v>
      </c>
      <c r="B1078" s="196">
        <v>50750</v>
      </c>
      <c r="C1078" s="196">
        <v>8538</v>
      </c>
      <c r="D1078" s="196">
        <v>6701</v>
      </c>
      <c r="E1078" s="196">
        <v>8538</v>
      </c>
      <c r="F1078" s="196">
        <v>7094</v>
      </c>
    </row>
    <row r="1079" spans="1:6" ht="15.75">
      <c r="A1079" s="196">
        <v>50750</v>
      </c>
      <c r="B1079" s="196">
        <v>50800</v>
      </c>
      <c r="C1079" s="196">
        <v>8550</v>
      </c>
      <c r="D1079" s="196">
        <v>6709</v>
      </c>
      <c r="E1079" s="196">
        <v>8550</v>
      </c>
      <c r="F1079" s="196">
        <v>7106</v>
      </c>
    </row>
    <row r="1080" spans="1:6" ht="15.75">
      <c r="A1080" s="196">
        <v>50800</v>
      </c>
      <c r="B1080" s="196">
        <v>50850</v>
      </c>
      <c r="C1080" s="196">
        <v>8563</v>
      </c>
      <c r="D1080" s="196">
        <v>6716</v>
      </c>
      <c r="E1080" s="196">
        <v>8563</v>
      </c>
      <c r="F1080" s="196">
        <v>7119</v>
      </c>
    </row>
    <row r="1081" spans="1:6" ht="15.75">
      <c r="A1081" s="196">
        <v>50850</v>
      </c>
      <c r="B1081" s="196">
        <v>50900</v>
      </c>
      <c r="C1081" s="196">
        <v>8575</v>
      </c>
      <c r="D1081" s="196">
        <v>6724</v>
      </c>
      <c r="E1081" s="196">
        <v>8575</v>
      </c>
      <c r="F1081" s="196">
        <v>7131</v>
      </c>
    </row>
    <row r="1082" spans="1:6" ht="15.75">
      <c r="A1082" s="196">
        <v>50900</v>
      </c>
      <c r="B1082" s="196">
        <v>50950</v>
      </c>
      <c r="C1082" s="196">
        <v>8588</v>
      </c>
      <c r="D1082" s="196">
        <v>6731</v>
      </c>
      <c r="E1082" s="196">
        <v>8588</v>
      </c>
      <c r="F1082" s="196">
        <v>7144</v>
      </c>
    </row>
    <row r="1083" spans="1:6" ht="15.75">
      <c r="A1083" s="196">
        <v>50950</v>
      </c>
      <c r="B1083" s="196">
        <v>51000</v>
      </c>
      <c r="C1083" s="196">
        <v>8600</v>
      </c>
      <c r="D1083" s="196">
        <v>6739</v>
      </c>
      <c r="E1083" s="196">
        <v>8600</v>
      </c>
      <c r="F1083" s="196">
        <v>7156</v>
      </c>
    </row>
    <row r="1084" spans="1:6" ht="15.75">
      <c r="A1084" s="196">
        <v>51000</v>
      </c>
      <c r="B1084" s="196">
        <v>51050</v>
      </c>
      <c r="C1084" s="196">
        <v>8613</v>
      </c>
      <c r="D1084" s="196">
        <v>6746</v>
      </c>
      <c r="E1084" s="196">
        <v>8613</v>
      </c>
      <c r="F1084" s="196">
        <v>7169</v>
      </c>
    </row>
    <row r="1085" spans="1:6" ht="15.75">
      <c r="A1085" s="196">
        <v>51050</v>
      </c>
      <c r="B1085" s="196">
        <v>51100</v>
      </c>
      <c r="C1085" s="196">
        <v>8625</v>
      </c>
      <c r="D1085" s="196">
        <v>6754</v>
      </c>
      <c r="E1085" s="196">
        <v>8625</v>
      </c>
      <c r="F1085" s="196">
        <v>7181</v>
      </c>
    </row>
    <row r="1086" spans="1:6" ht="15.75">
      <c r="A1086" s="196">
        <v>51100</v>
      </c>
      <c r="B1086" s="196">
        <v>51150</v>
      </c>
      <c r="C1086" s="196">
        <v>8638</v>
      </c>
      <c r="D1086" s="196">
        <v>6761</v>
      </c>
      <c r="E1086" s="196">
        <v>8638</v>
      </c>
      <c r="F1086" s="196">
        <v>7194</v>
      </c>
    </row>
    <row r="1087" spans="1:6" ht="15.75">
      <c r="A1087" s="196">
        <v>51150</v>
      </c>
      <c r="B1087" s="196">
        <v>51200</v>
      </c>
      <c r="C1087" s="196">
        <v>8650</v>
      </c>
      <c r="D1087" s="196">
        <v>6769</v>
      </c>
      <c r="E1087" s="196">
        <v>8650</v>
      </c>
      <c r="F1087" s="196">
        <v>7206</v>
      </c>
    </row>
    <row r="1088" spans="1:6" ht="15.75">
      <c r="A1088" s="196">
        <v>51200</v>
      </c>
      <c r="B1088" s="196">
        <v>51250</v>
      </c>
      <c r="C1088" s="196">
        <v>8663</v>
      </c>
      <c r="D1088" s="196">
        <v>6776</v>
      </c>
      <c r="E1088" s="196">
        <v>8663</v>
      </c>
      <c r="F1088" s="196">
        <v>7219</v>
      </c>
    </row>
    <row r="1089" spans="1:6" ht="15.75">
      <c r="A1089" s="196">
        <v>51250</v>
      </c>
      <c r="B1089" s="196">
        <v>51300</v>
      </c>
      <c r="C1089" s="196">
        <v>8675</v>
      </c>
      <c r="D1089" s="196">
        <v>6784</v>
      </c>
      <c r="E1089" s="196">
        <v>8675</v>
      </c>
      <c r="F1089" s="196">
        <v>7231</v>
      </c>
    </row>
    <row r="1090" spans="1:6" ht="15.75">
      <c r="A1090" s="196">
        <v>51300</v>
      </c>
      <c r="B1090" s="196">
        <v>51350</v>
      </c>
      <c r="C1090" s="196">
        <v>8688</v>
      </c>
      <c r="D1090" s="196">
        <v>6791</v>
      </c>
      <c r="E1090" s="196">
        <v>8688</v>
      </c>
      <c r="F1090" s="196">
        <v>7244</v>
      </c>
    </row>
    <row r="1091" spans="1:6" ht="15.75">
      <c r="A1091" s="196">
        <v>51350</v>
      </c>
      <c r="B1091" s="196">
        <v>51400</v>
      </c>
      <c r="C1091" s="196">
        <v>8700</v>
      </c>
      <c r="D1091" s="196">
        <v>6799</v>
      </c>
      <c r="E1091" s="196">
        <v>8700</v>
      </c>
      <c r="F1091" s="196">
        <v>7256</v>
      </c>
    </row>
    <row r="1092" spans="1:6" ht="15.75">
      <c r="A1092" s="196">
        <v>51400</v>
      </c>
      <c r="B1092" s="196">
        <v>51450</v>
      </c>
      <c r="C1092" s="196">
        <v>8713</v>
      </c>
      <c r="D1092" s="196">
        <v>6806</v>
      </c>
      <c r="E1092" s="196">
        <v>8713</v>
      </c>
      <c r="F1092" s="196">
        <v>7269</v>
      </c>
    </row>
    <row r="1093" spans="1:6" ht="15.75">
      <c r="A1093" s="196">
        <v>51450</v>
      </c>
      <c r="B1093" s="196">
        <v>51500</v>
      </c>
      <c r="C1093" s="196">
        <v>8725</v>
      </c>
      <c r="D1093" s="196">
        <v>6814</v>
      </c>
      <c r="E1093" s="196">
        <v>8725</v>
      </c>
      <c r="F1093" s="196">
        <v>7281</v>
      </c>
    </row>
    <row r="1094" spans="1:6" ht="15.75">
      <c r="A1094" s="196">
        <v>51500</v>
      </c>
      <c r="B1094" s="196">
        <v>51550</v>
      </c>
      <c r="C1094" s="196">
        <v>8738</v>
      </c>
      <c r="D1094" s="196">
        <v>6821</v>
      </c>
      <c r="E1094" s="196">
        <v>8738</v>
      </c>
      <c r="F1094" s="196">
        <v>7294</v>
      </c>
    </row>
    <row r="1095" spans="1:6" ht="15.75">
      <c r="A1095" s="196">
        <v>51550</v>
      </c>
      <c r="B1095" s="196">
        <v>51600</v>
      </c>
      <c r="C1095" s="196">
        <v>8750</v>
      </c>
      <c r="D1095" s="196">
        <v>6829</v>
      </c>
      <c r="E1095" s="196">
        <v>8750</v>
      </c>
      <c r="F1095" s="196">
        <v>7306</v>
      </c>
    </row>
    <row r="1096" spans="1:6" ht="15.75">
      <c r="A1096" s="196">
        <v>51600</v>
      </c>
      <c r="B1096" s="196">
        <v>51650</v>
      </c>
      <c r="C1096" s="196">
        <v>8763</v>
      </c>
      <c r="D1096" s="196">
        <v>6836</v>
      </c>
      <c r="E1096" s="196">
        <v>8763</v>
      </c>
      <c r="F1096" s="196">
        <v>7319</v>
      </c>
    </row>
    <row r="1097" spans="1:6" ht="15.75">
      <c r="A1097" s="196">
        <v>51650</v>
      </c>
      <c r="B1097" s="196">
        <v>51700</v>
      </c>
      <c r="C1097" s="196">
        <v>8775</v>
      </c>
      <c r="D1097" s="196">
        <v>6844</v>
      </c>
      <c r="E1097" s="196">
        <v>8775</v>
      </c>
      <c r="F1097" s="196">
        <v>7331</v>
      </c>
    </row>
    <row r="1098" spans="1:6" ht="15.75">
      <c r="A1098" s="196">
        <v>51700</v>
      </c>
      <c r="B1098" s="196">
        <v>51750</v>
      </c>
      <c r="C1098" s="196">
        <v>8788</v>
      </c>
      <c r="D1098" s="196">
        <v>6851</v>
      </c>
      <c r="E1098" s="196">
        <v>8788</v>
      </c>
      <c r="F1098" s="196">
        <v>7344</v>
      </c>
    </row>
    <row r="1099" spans="1:6" ht="15.75">
      <c r="A1099" s="196">
        <v>51750</v>
      </c>
      <c r="B1099" s="196">
        <v>51800</v>
      </c>
      <c r="C1099" s="196">
        <v>8800</v>
      </c>
      <c r="D1099" s="196">
        <v>6859</v>
      </c>
      <c r="E1099" s="196">
        <v>8800</v>
      </c>
      <c r="F1099" s="196">
        <v>7356</v>
      </c>
    </row>
    <row r="1100" spans="1:6" ht="15.75">
      <c r="A1100" s="196">
        <v>51800</v>
      </c>
      <c r="B1100" s="196">
        <v>51850</v>
      </c>
      <c r="C1100" s="196">
        <v>8813</v>
      </c>
      <c r="D1100" s="196">
        <v>6866</v>
      </c>
      <c r="E1100" s="196">
        <v>8813</v>
      </c>
      <c r="F1100" s="196">
        <v>7369</v>
      </c>
    </row>
    <row r="1101" spans="1:6" ht="15.75">
      <c r="A1101" s="196">
        <v>51850</v>
      </c>
      <c r="B1101" s="196">
        <v>51900</v>
      </c>
      <c r="C1101" s="196">
        <v>8825</v>
      </c>
      <c r="D1101" s="196">
        <v>6874</v>
      </c>
      <c r="E1101" s="196">
        <v>8825</v>
      </c>
      <c r="F1101" s="196">
        <v>7381</v>
      </c>
    </row>
    <row r="1102" spans="1:6" ht="15.75">
      <c r="A1102" s="196">
        <v>51900</v>
      </c>
      <c r="B1102" s="196">
        <v>51950</v>
      </c>
      <c r="C1102" s="196">
        <v>8838</v>
      </c>
      <c r="D1102" s="196">
        <v>6881</v>
      </c>
      <c r="E1102" s="196">
        <v>8838</v>
      </c>
      <c r="F1102" s="196">
        <v>7394</v>
      </c>
    </row>
    <row r="1103" spans="1:6" ht="15.75">
      <c r="A1103" s="196">
        <v>51950</v>
      </c>
      <c r="B1103" s="196">
        <v>52000</v>
      </c>
      <c r="C1103" s="196">
        <v>8850</v>
      </c>
      <c r="D1103" s="196">
        <v>6889</v>
      </c>
      <c r="E1103" s="196">
        <v>8850</v>
      </c>
      <c r="F1103" s="196">
        <v>7406</v>
      </c>
    </row>
    <row r="1104" spans="1:6" ht="15.75">
      <c r="A1104" s="196">
        <v>52000</v>
      </c>
      <c r="B1104" s="196">
        <v>52050</v>
      </c>
      <c r="C1104" s="196">
        <v>8863</v>
      </c>
      <c r="D1104" s="196">
        <v>6896</v>
      </c>
      <c r="E1104" s="196">
        <v>8863</v>
      </c>
      <c r="F1104" s="196">
        <v>7419</v>
      </c>
    </row>
    <row r="1105" spans="1:6" ht="15.75">
      <c r="A1105" s="196">
        <v>52050</v>
      </c>
      <c r="B1105" s="196">
        <v>52100</v>
      </c>
      <c r="C1105" s="196">
        <v>8875</v>
      </c>
      <c r="D1105" s="196">
        <v>6904</v>
      </c>
      <c r="E1105" s="196">
        <v>8875</v>
      </c>
      <c r="F1105" s="196">
        <v>7431</v>
      </c>
    </row>
    <row r="1106" spans="1:6" ht="15.75">
      <c r="A1106" s="196">
        <v>52100</v>
      </c>
      <c r="B1106" s="196">
        <v>52150</v>
      </c>
      <c r="C1106" s="196">
        <v>8888</v>
      </c>
      <c r="D1106" s="196">
        <v>6911</v>
      </c>
      <c r="E1106" s="196">
        <v>8888</v>
      </c>
      <c r="F1106" s="196">
        <v>7444</v>
      </c>
    </row>
    <row r="1107" spans="1:6" ht="15.75">
      <c r="A1107" s="196">
        <v>52150</v>
      </c>
      <c r="B1107" s="196">
        <v>52200</v>
      </c>
      <c r="C1107" s="196">
        <v>8900</v>
      </c>
      <c r="D1107" s="196">
        <v>6919</v>
      </c>
      <c r="E1107" s="196">
        <v>8900</v>
      </c>
      <c r="F1107" s="196">
        <v>7456</v>
      </c>
    </row>
    <row r="1108" spans="1:6" ht="15.75">
      <c r="A1108" s="196">
        <v>52200</v>
      </c>
      <c r="B1108" s="196">
        <v>52250</v>
      </c>
      <c r="C1108" s="196">
        <v>8913</v>
      </c>
      <c r="D1108" s="196">
        <v>6926</v>
      </c>
      <c r="E1108" s="196">
        <v>8913</v>
      </c>
      <c r="F1108" s="196">
        <v>7469</v>
      </c>
    </row>
    <row r="1109" spans="1:6" ht="15.75">
      <c r="A1109" s="196">
        <v>52250</v>
      </c>
      <c r="B1109" s="196">
        <v>52300</v>
      </c>
      <c r="C1109" s="196">
        <v>8925</v>
      </c>
      <c r="D1109" s="196">
        <v>6934</v>
      </c>
      <c r="E1109" s="196">
        <v>8925</v>
      </c>
      <c r="F1109" s="196">
        <v>7481</v>
      </c>
    </row>
    <row r="1110" spans="1:6" ht="15.75">
      <c r="A1110" s="196">
        <v>52300</v>
      </c>
      <c r="B1110" s="196">
        <v>52350</v>
      </c>
      <c r="C1110" s="196">
        <v>8938</v>
      </c>
      <c r="D1110" s="196">
        <v>6941</v>
      </c>
      <c r="E1110" s="196">
        <v>8938</v>
      </c>
      <c r="F1110" s="196">
        <v>7494</v>
      </c>
    </row>
    <row r="1111" spans="1:6" ht="15.75">
      <c r="A1111" s="196">
        <v>52350</v>
      </c>
      <c r="B1111" s="196">
        <v>52400</v>
      </c>
      <c r="C1111" s="196">
        <v>8950</v>
      </c>
      <c r="D1111" s="196">
        <v>6949</v>
      </c>
      <c r="E1111" s="196">
        <v>8950</v>
      </c>
      <c r="F1111" s="196">
        <v>7506</v>
      </c>
    </row>
    <row r="1112" spans="1:6" ht="15.75">
      <c r="A1112" s="196">
        <v>52400</v>
      </c>
      <c r="B1112" s="196">
        <v>52450</v>
      </c>
      <c r="C1112" s="196">
        <v>8963</v>
      </c>
      <c r="D1112" s="196">
        <v>6956</v>
      </c>
      <c r="E1112" s="196">
        <v>8963</v>
      </c>
      <c r="F1112" s="196">
        <v>7519</v>
      </c>
    </row>
    <row r="1113" spans="1:6" ht="15.75">
      <c r="A1113" s="196">
        <v>52450</v>
      </c>
      <c r="B1113" s="196">
        <v>52500</v>
      </c>
      <c r="C1113" s="196">
        <v>8975</v>
      </c>
      <c r="D1113" s="196">
        <v>6964</v>
      </c>
      <c r="E1113" s="196">
        <v>8975</v>
      </c>
      <c r="F1113" s="196">
        <v>7531</v>
      </c>
    </row>
    <row r="1114" spans="1:6" ht="15.75">
      <c r="A1114" s="196">
        <v>52500</v>
      </c>
      <c r="B1114" s="196">
        <v>52550</v>
      </c>
      <c r="C1114" s="196">
        <v>8988</v>
      </c>
      <c r="D1114" s="196">
        <v>6971</v>
      </c>
      <c r="E1114" s="196">
        <v>8988</v>
      </c>
      <c r="F1114" s="196">
        <v>7544</v>
      </c>
    </row>
    <row r="1115" spans="1:6" ht="15.75">
      <c r="A1115" s="196">
        <v>52550</v>
      </c>
      <c r="B1115" s="196">
        <v>52600</v>
      </c>
      <c r="C1115" s="196">
        <v>9000</v>
      </c>
      <c r="D1115" s="196">
        <v>6979</v>
      </c>
      <c r="E1115" s="196">
        <v>9000</v>
      </c>
      <c r="F1115" s="196">
        <v>7556</v>
      </c>
    </row>
    <row r="1116" spans="1:6" ht="15.75">
      <c r="A1116" s="196">
        <v>52600</v>
      </c>
      <c r="B1116" s="196">
        <v>52650</v>
      </c>
      <c r="C1116" s="196">
        <v>9013</v>
      </c>
      <c r="D1116" s="196">
        <v>6986</v>
      </c>
      <c r="E1116" s="196">
        <v>9013</v>
      </c>
      <c r="F1116" s="196">
        <v>7569</v>
      </c>
    </row>
    <row r="1117" spans="1:6" ht="15.75">
      <c r="A1117" s="196">
        <v>52650</v>
      </c>
      <c r="B1117" s="196">
        <v>52700</v>
      </c>
      <c r="C1117" s="196">
        <v>9025</v>
      </c>
      <c r="D1117" s="196">
        <v>6994</v>
      </c>
      <c r="E1117" s="196">
        <v>9025</v>
      </c>
      <c r="F1117" s="196">
        <v>7581</v>
      </c>
    </row>
    <row r="1118" spans="1:6" ht="15.75">
      <c r="A1118" s="196">
        <v>52700</v>
      </c>
      <c r="B1118" s="196">
        <v>52750</v>
      </c>
      <c r="C1118" s="196">
        <v>9038</v>
      </c>
      <c r="D1118" s="196">
        <v>7001</v>
      </c>
      <c r="E1118" s="196">
        <v>9038</v>
      </c>
      <c r="F1118" s="196">
        <v>7594</v>
      </c>
    </row>
    <row r="1119" spans="1:6" ht="15.75">
      <c r="A1119" s="196">
        <v>52750</v>
      </c>
      <c r="B1119" s="196">
        <v>52800</v>
      </c>
      <c r="C1119" s="196">
        <v>9050</v>
      </c>
      <c r="D1119" s="196">
        <v>7009</v>
      </c>
      <c r="E1119" s="196">
        <v>9050</v>
      </c>
      <c r="F1119" s="196">
        <v>7606</v>
      </c>
    </row>
    <row r="1120" spans="1:6" ht="15.75">
      <c r="A1120" s="196">
        <v>52800</v>
      </c>
      <c r="B1120" s="196">
        <v>52850</v>
      </c>
      <c r="C1120" s="196">
        <v>9063</v>
      </c>
      <c r="D1120" s="196">
        <v>7016</v>
      </c>
      <c r="E1120" s="196">
        <v>9063</v>
      </c>
      <c r="F1120" s="196">
        <v>7619</v>
      </c>
    </row>
    <row r="1121" spans="1:6" ht="15.75">
      <c r="A1121" s="196">
        <v>52850</v>
      </c>
      <c r="B1121" s="196">
        <v>52900</v>
      </c>
      <c r="C1121" s="196">
        <v>9075</v>
      </c>
      <c r="D1121" s="196">
        <v>7024</v>
      </c>
      <c r="E1121" s="196">
        <v>9075</v>
      </c>
      <c r="F1121" s="196">
        <v>7631</v>
      </c>
    </row>
    <row r="1122" spans="1:6" ht="15.75">
      <c r="A1122" s="196">
        <v>52900</v>
      </c>
      <c r="B1122" s="196">
        <v>52950</v>
      </c>
      <c r="C1122" s="196">
        <v>9088</v>
      </c>
      <c r="D1122" s="196">
        <v>7031</v>
      </c>
      <c r="E1122" s="196">
        <v>9088</v>
      </c>
      <c r="F1122" s="196">
        <v>7644</v>
      </c>
    </row>
    <row r="1123" spans="1:6" ht="15.75">
      <c r="A1123" s="196">
        <v>52950</v>
      </c>
      <c r="B1123" s="196">
        <v>53000</v>
      </c>
      <c r="C1123" s="196">
        <v>9100</v>
      </c>
      <c r="D1123" s="196">
        <v>7039</v>
      </c>
      <c r="E1123" s="196">
        <v>9100</v>
      </c>
      <c r="F1123" s="196">
        <v>7656</v>
      </c>
    </row>
    <row r="1124" spans="1:6" ht="15.75">
      <c r="A1124" s="196">
        <v>53000</v>
      </c>
      <c r="B1124" s="196">
        <v>53050</v>
      </c>
      <c r="C1124" s="196">
        <v>9113</v>
      </c>
      <c r="D1124" s="196">
        <v>7046</v>
      </c>
      <c r="E1124" s="196">
        <v>9113</v>
      </c>
      <c r="F1124" s="196">
        <v>7669</v>
      </c>
    </row>
    <row r="1125" spans="1:6" ht="15.75">
      <c r="A1125" s="196">
        <v>53050</v>
      </c>
      <c r="B1125" s="196">
        <v>53100</v>
      </c>
      <c r="C1125" s="196">
        <v>9125</v>
      </c>
      <c r="D1125" s="196">
        <v>7054</v>
      </c>
      <c r="E1125" s="196">
        <v>9125</v>
      </c>
      <c r="F1125" s="196">
        <v>7681</v>
      </c>
    </row>
    <row r="1126" spans="1:6" ht="15.75">
      <c r="A1126" s="196">
        <v>53100</v>
      </c>
      <c r="B1126" s="196">
        <v>53150</v>
      </c>
      <c r="C1126" s="196">
        <v>9138</v>
      </c>
      <c r="D1126" s="196">
        <v>7061</v>
      </c>
      <c r="E1126" s="196">
        <v>9138</v>
      </c>
      <c r="F1126" s="196">
        <v>7694</v>
      </c>
    </row>
    <row r="1127" spans="1:6" ht="15.75">
      <c r="A1127" s="196">
        <v>53150</v>
      </c>
      <c r="B1127" s="196">
        <v>53200</v>
      </c>
      <c r="C1127" s="196">
        <v>9150</v>
      </c>
      <c r="D1127" s="196">
        <v>7069</v>
      </c>
      <c r="E1127" s="196">
        <v>9150</v>
      </c>
      <c r="F1127" s="196">
        <v>7706</v>
      </c>
    </row>
    <row r="1128" spans="1:6" ht="15.75">
      <c r="A1128" s="196">
        <v>53200</v>
      </c>
      <c r="B1128" s="196">
        <v>53250</v>
      </c>
      <c r="C1128" s="196">
        <v>9163</v>
      </c>
      <c r="D1128" s="196">
        <v>7076</v>
      </c>
      <c r="E1128" s="196">
        <v>9163</v>
      </c>
      <c r="F1128" s="196">
        <v>7719</v>
      </c>
    </row>
    <row r="1129" spans="1:6" ht="15.75">
      <c r="A1129" s="196">
        <v>53250</v>
      </c>
      <c r="B1129" s="196">
        <v>53300</v>
      </c>
      <c r="C1129" s="196">
        <v>9175</v>
      </c>
      <c r="D1129" s="196">
        <v>7084</v>
      </c>
      <c r="E1129" s="196">
        <v>9175</v>
      </c>
      <c r="F1129" s="196">
        <v>7731</v>
      </c>
    </row>
    <row r="1130" spans="1:6" ht="15.75">
      <c r="A1130" s="196">
        <v>53300</v>
      </c>
      <c r="B1130" s="196">
        <v>53350</v>
      </c>
      <c r="C1130" s="196">
        <v>9188</v>
      </c>
      <c r="D1130" s="196">
        <v>7091</v>
      </c>
      <c r="E1130" s="196">
        <v>9188</v>
      </c>
      <c r="F1130" s="196">
        <v>7744</v>
      </c>
    </row>
    <row r="1131" spans="1:6" ht="15.75">
      <c r="A1131" s="196">
        <v>53350</v>
      </c>
      <c r="B1131" s="196">
        <v>53400</v>
      </c>
      <c r="C1131" s="196">
        <v>9200</v>
      </c>
      <c r="D1131" s="196">
        <v>7099</v>
      </c>
      <c r="E1131" s="196">
        <v>9200</v>
      </c>
      <c r="F1131" s="196">
        <v>7756</v>
      </c>
    </row>
    <row r="1132" spans="1:6" ht="15.75">
      <c r="A1132" s="196">
        <v>53400</v>
      </c>
      <c r="B1132" s="196">
        <v>53450</v>
      </c>
      <c r="C1132" s="196">
        <v>9213</v>
      </c>
      <c r="D1132" s="196">
        <v>7106</v>
      </c>
      <c r="E1132" s="196">
        <v>9213</v>
      </c>
      <c r="F1132" s="196">
        <v>7769</v>
      </c>
    </row>
    <row r="1133" spans="1:6" ht="15.75">
      <c r="A1133" s="196">
        <v>53450</v>
      </c>
      <c r="B1133" s="196">
        <v>53500</v>
      </c>
      <c r="C1133" s="196">
        <v>9225</v>
      </c>
      <c r="D1133" s="196">
        <v>7114</v>
      </c>
      <c r="E1133" s="196">
        <v>9225</v>
      </c>
      <c r="F1133" s="196">
        <v>7781</v>
      </c>
    </row>
    <row r="1134" spans="1:6" ht="15.75">
      <c r="A1134" s="196">
        <v>53500</v>
      </c>
      <c r="B1134" s="196">
        <v>53550</v>
      </c>
      <c r="C1134" s="196">
        <v>9238</v>
      </c>
      <c r="D1134" s="196">
        <v>7121</v>
      </c>
      <c r="E1134" s="196">
        <v>9238</v>
      </c>
      <c r="F1134" s="196">
        <v>7794</v>
      </c>
    </row>
    <row r="1135" spans="1:6" ht="15.75">
      <c r="A1135" s="196">
        <v>53550</v>
      </c>
      <c r="B1135" s="196">
        <v>53600</v>
      </c>
      <c r="C1135" s="196">
        <v>9250</v>
      </c>
      <c r="D1135" s="196">
        <v>7129</v>
      </c>
      <c r="E1135" s="196">
        <v>9250</v>
      </c>
      <c r="F1135" s="196">
        <v>7806</v>
      </c>
    </row>
    <row r="1136" spans="1:6" ht="15.75">
      <c r="A1136" s="196">
        <v>53600</v>
      </c>
      <c r="B1136" s="196">
        <v>53650</v>
      </c>
      <c r="C1136" s="196">
        <v>9263</v>
      </c>
      <c r="D1136" s="196">
        <v>7136</v>
      </c>
      <c r="E1136" s="196">
        <v>9263</v>
      </c>
      <c r="F1136" s="196">
        <v>7819</v>
      </c>
    </row>
    <row r="1137" spans="1:6" ht="15.75">
      <c r="A1137" s="196">
        <v>53650</v>
      </c>
      <c r="B1137" s="196">
        <v>53700</v>
      </c>
      <c r="C1137" s="196">
        <v>9275</v>
      </c>
      <c r="D1137" s="196">
        <v>7144</v>
      </c>
      <c r="E1137" s="196">
        <v>9275</v>
      </c>
      <c r="F1137" s="196">
        <v>7831</v>
      </c>
    </row>
    <row r="1138" spans="1:6" ht="15.75">
      <c r="A1138" s="196">
        <v>53700</v>
      </c>
      <c r="B1138" s="196">
        <v>53750</v>
      </c>
      <c r="C1138" s="196">
        <v>9288</v>
      </c>
      <c r="D1138" s="196">
        <v>7151</v>
      </c>
      <c r="E1138" s="196">
        <v>9288</v>
      </c>
      <c r="F1138" s="196">
        <v>7844</v>
      </c>
    </row>
    <row r="1139" spans="1:6" ht="15.75">
      <c r="A1139" s="196">
        <v>53750</v>
      </c>
      <c r="B1139" s="196">
        <v>53800</v>
      </c>
      <c r="C1139" s="196">
        <v>9300</v>
      </c>
      <c r="D1139" s="196">
        <v>7159</v>
      </c>
      <c r="E1139" s="196">
        <v>9300</v>
      </c>
      <c r="F1139" s="196">
        <v>7856</v>
      </c>
    </row>
    <row r="1140" spans="1:6" ht="15.75">
      <c r="A1140" s="196">
        <v>53800</v>
      </c>
      <c r="B1140" s="196">
        <v>53850</v>
      </c>
      <c r="C1140" s="196">
        <v>9313</v>
      </c>
      <c r="D1140" s="196">
        <v>7166</v>
      </c>
      <c r="E1140" s="196">
        <v>9313</v>
      </c>
      <c r="F1140" s="196">
        <v>7869</v>
      </c>
    </row>
    <row r="1141" spans="1:6" ht="15.75">
      <c r="A1141" s="196">
        <v>53850</v>
      </c>
      <c r="B1141" s="196">
        <v>53900</v>
      </c>
      <c r="C1141" s="196">
        <v>9325</v>
      </c>
      <c r="D1141" s="196">
        <v>7174</v>
      </c>
      <c r="E1141" s="196">
        <v>9325</v>
      </c>
      <c r="F1141" s="196">
        <v>7881</v>
      </c>
    </row>
    <row r="1142" spans="1:6" ht="15.75">
      <c r="A1142" s="196">
        <v>53900</v>
      </c>
      <c r="B1142" s="196">
        <v>53950</v>
      </c>
      <c r="C1142" s="196">
        <v>9338</v>
      </c>
      <c r="D1142" s="196">
        <v>7181</v>
      </c>
      <c r="E1142" s="196">
        <v>9338</v>
      </c>
      <c r="F1142" s="196">
        <v>7894</v>
      </c>
    </row>
    <row r="1143" spans="1:6" ht="15.75">
      <c r="A1143" s="196">
        <v>53950</v>
      </c>
      <c r="B1143" s="196">
        <v>54000</v>
      </c>
      <c r="C1143" s="196">
        <v>9350</v>
      </c>
      <c r="D1143" s="196">
        <v>7189</v>
      </c>
      <c r="E1143" s="196">
        <v>9350</v>
      </c>
      <c r="F1143" s="196">
        <v>7906</v>
      </c>
    </row>
    <row r="1144" spans="1:6" ht="15.75">
      <c r="A1144" s="196">
        <v>54000</v>
      </c>
      <c r="B1144" s="196">
        <v>54050</v>
      </c>
      <c r="C1144" s="196">
        <v>9363</v>
      </c>
      <c r="D1144" s="196">
        <v>7196</v>
      </c>
      <c r="E1144" s="196">
        <v>9363</v>
      </c>
      <c r="F1144" s="196">
        <v>7919</v>
      </c>
    </row>
    <row r="1145" spans="1:6" ht="15.75">
      <c r="A1145" s="196">
        <v>54050</v>
      </c>
      <c r="B1145" s="196">
        <v>54100</v>
      </c>
      <c r="C1145" s="196">
        <v>9375</v>
      </c>
      <c r="D1145" s="196">
        <v>7204</v>
      </c>
      <c r="E1145" s="196">
        <v>9375</v>
      </c>
      <c r="F1145" s="196">
        <v>7931</v>
      </c>
    </row>
    <row r="1146" spans="1:6" ht="15.75">
      <c r="A1146" s="196">
        <v>54100</v>
      </c>
      <c r="B1146" s="196">
        <v>54150</v>
      </c>
      <c r="C1146" s="196">
        <v>9388</v>
      </c>
      <c r="D1146" s="196">
        <v>7211</v>
      </c>
      <c r="E1146" s="196">
        <v>9388</v>
      </c>
      <c r="F1146" s="196">
        <v>7944</v>
      </c>
    </row>
    <row r="1147" spans="1:6" ht="15.75">
      <c r="A1147" s="196">
        <v>54150</v>
      </c>
      <c r="B1147" s="196">
        <v>54200</v>
      </c>
      <c r="C1147" s="196">
        <v>9400</v>
      </c>
      <c r="D1147" s="196">
        <v>7219</v>
      </c>
      <c r="E1147" s="196">
        <v>9400</v>
      </c>
      <c r="F1147" s="196">
        <v>7956</v>
      </c>
    </row>
    <row r="1148" spans="1:6" ht="15.75">
      <c r="A1148" s="196">
        <v>54200</v>
      </c>
      <c r="B1148" s="196">
        <v>54250</v>
      </c>
      <c r="C1148" s="196">
        <v>9413</v>
      </c>
      <c r="D1148" s="196">
        <v>7226</v>
      </c>
      <c r="E1148" s="196">
        <v>9413</v>
      </c>
      <c r="F1148" s="196">
        <v>7969</v>
      </c>
    </row>
    <row r="1149" spans="1:6" ht="15.75">
      <c r="A1149" s="196">
        <v>54250</v>
      </c>
      <c r="B1149" s="196">
        <v>54300</v>
      </c>
      <c r="C1149" s="196">
        <v>9425</v>
      </c>
      <c r="D1149" s="196">
        <v>7234</v>
      </c>
      <c r="E1149" s="196">
        <v>9425</v>
      </c>
      <c r="F1149" s="196">
        <v>7981</v>
      </c>
    </row>
    <row r="1150" spans="1:6" ht="15.75">
      <c r="A1150" s="196">
        <v>54300</v>
      </c>
      <c r="B1150" s="196">
        <v>54350</v>
      </c>
      <c r="C1150" s="196">
        <v>9438</v>
      </c>
      <c r="D1150" s="196">
        <v>7241</v>
      </c>
      <c r="E1150" s="196">
        <v>9438</v>
      </c>
      <c r="F1150" s="196">
        <v>7994</v>
      </c>
    </row>
    <row r="1151" spans="1:6" ht="15.75">
      <c r="A1151" s="196">
        <v>54350</v>
      </c>
      <c r="B1151" s="196">
        <v>54400</v>
      </c>
      <c r="C1151" s="196">
        <v>9450</v>
      </c>
      <c r="D1151" s="196">
        <v>7249</v>
      </c>
      <c r="E1151" s="196">
        <v>9450</v>
      </c>
      <c r="F1151" s="196">
        <v>8006</v>
      </c>
    </row>
    <row r="1152" spans="1:6" ht="15.75">
      <c r="A1152" s="196">
        <v>54400</v>
      </c>
      <c r="B1152" s="196">
        <v>54450</v>
      </c>
      <c r="C1152" s="196">
        <v>9463</v>
      </c>
      <c r="D1152" s="196">
        <v>7256</v>
      </c>
      <c r="E1152" s="196">
        <v>9463</v>
      </c>
      <c r="F1152" s="196">
        <v>8019</v>
      </c>
    </row>
    <row r="1153" spans="1:6" ht="15.75">
      <c r="A1153" s="196">
        <v>54450</v>
      </c>
      <c r="B1153" s="196">
        <v>54500</v>
      </c>
      <c r="C1153" s="196">
        <v>9475</v>
      </c>
      <c r="D1153" s="196">
        <v>7264</v>
      </c>
      <c r="E1153" s="196">
        <v>9475</v>
      </c>
      <c r="F1153" s="196">
        <v>8031</v>
      </c>
    </row>
    <row r="1154" spans="1:6" ht="15.75">
      <c r="A1154" s="196">
        <v>54500</v>
      </c>
      <c r="B1154" s="196">
        <v>54550</v>
      </c>
      <c r="C1154" s="196">
        <v>9488</v>
      </c>
      <c r="D1154" s="196">
        <v>7271</v>
      </c>
      <c r="E1154" s="196">
        <v>9488</v>
      </c>
      <c r="F1154" s="196">
        <v>8044</v>
      </c>
    </row>
    <row r="1155" spans="1:6" ht="15.75">
      <c r="A1155" s="196">
        <v>54550</v>
      </c>
      <c r="B1155" s="196">
        <v>54600</v>
      </c>
      <c r="C1155" s="196">
        <v>9500</v>
      </c>
      <c r="D1155" s="196">
        <v>7279</v>
      </c>
      <c r="E1155" s="196">
        <v>9500</v>
      </c>
      <c r="F1155" s="196">
        <v>8056</v>
      </c>
    </row>
    <row r="1156" spans="1:6" ht="15.75">
      <c r="A1156" s="196">
        <v>54600</v>
      </c>
      <c r="B1156" s="196">
        <v>54650</v>
      </c>
      <c r="C1156" s="196">
        <v>9513</v>
      </c>
      <c r="D1156" s="196">
        <v>7286</v>
      </c>
      <c r="E1156" s="196">
        <v>9513</v>
      </c>
      <c r="F1156" s="196">
        <v>8069</v>
      </c>
    </row>
    <row r="1157" spans="1:6" ht="15.75">
      <c r="A1157" s="196">
        <v>54650</v>
      </c>
      <c r="B1157" s="196">
        <v>54700</v>
      </c>
      <c r="C1157" s="196">
        <v>9525</v>
      </c>
      <c r="D1157" s="196">
        <v>7294</v>
      </c>
      <c r="E1157" s="196">
        <v>9525</v>
      </c>
      <c r="F1157" s="196">
        <v>8081</v>
      </c>
    </row>
    <row r="1158" spans="1:6" ht="15.75">
      <c r="A1158" s="196">
        <v>54700</v>
      </c>
      <c r="B1158" s="196">
        <v>54750</v>
      </c>
      <c r="C1158" s="196">
        <v>9538</v>
      </c>
      <c r="D1158" s="196">
        <v>7301</v>
      </c>
      <c r="E1158" s="196">
        <v>9538</v>
      </c>
      <c r="F1158" s="196">
        <v>8094</v>
      </c>
    </row>
    <row r="1159" spans="1:6" ht="15.75">
      <c r="A1159" s="196">
        <v>54750</v>
      </c>
      <c r="B1159" s="196">
        <v>54800</v>
      </c>
      <c r="C1159" s="196">
        <v>9550</v>
      </c>
      <c r="D1159" s="196">
        <v>7309</v>
      </c>
      <c r="E1159" s="196">
        <v>9550</v>
      </c>
      <c r="F1159" s="196">
        <v>8106</v>
      </c>
    </row>
    <row r="1160" spans="1:6" ht="15.75">
      <c r="A1160" s="196">
        <v>54800</v>
      </c>
      <c r="B1160" s="196">
        <v>54850</v>
      </c>
      <c r="C1160" s="196">
        <v>9563</v>
      </c>
      <c r="D1160" s="196">
        <v>7316</v>
      </c>
      <c r="E1160" s="196">
        <v>9563</v>
      </c>
      <c r="F1160" s="196">
        <v>8119</v>
      </c>
    </row>
    <row r="1161" spans="1:6" ht="15.75">
      <c r="A1161" s="196">
        <v>54850</v>
      </c>
      <c r="B1161" s="196">
        <v>54900</v>
      </c>
      <c r="C1161" s="196">
        <v>9575</v>
      </c>
      <c r="D1161" s="196">
        <v>7324</v>
      </c>
      <c r="E1161" s="196">
        <v>9575</v>
      </c>
      <c r="F1161" s="196">
        <v>8131</v>
      </c>
    </row>
    <row r="1162" spans="1:6" ht="15.75">
      <c r="A1162" s="196">
        <v>54900</v>
      </c>
      <c r="B1162" s="196">
        <v>54950</v>
      </c>
      <c r="C1162" s="196">
        <v>9588</v>
      </c>
      <c r="D1162" s="196">
        <v>7331</v>
      </c>
      <c r="E1162" s="196">
        <v>9588</v>
      </c>
      <c r="F1162" s="196">
        <v>8144</v>
      </c>
    </row>
    <row r="1163" spans="1:6" ht="15.75">
      <c r="A1163" s="196">
        <v>54950</v>
      </c>
      <c r="B1163" s="196">
        <v>55000</v>
      </c>
      <c r="C1163" s="196">
        <v>9600</v>
      </c>
      <c r="D1163" s="196">
        <v>7339</v>
      </c>
      <c r="E1163" s="196">
        <v>9600</v>
      </c>
      <c r="F1163" s="196">
        <v>8156</v>
      </c>
    </row>
    <row r="1164" spans="1:6" ht="15.75">
      <c r="A1164" s="196">
        <v>55000</v>
      </c>
      <c r="B1164" s="196">
        <v>55050</v>
      </c>
      <c r="C1164" s="196">
        <v>9613</v>
      </c>
      <c r="D1164" s="196">
        <v>7346</v>
      </c>
      <c r="E1164" s="196">
        <v>9613</v>
      </c>
      <c r="F1164" s="196">
        <v>8169</v>
      </c>
    </row>
    <row r="1165" spans="1:6" ht="15.75">
      <c r="A1165" s="196">
        <v>55050</v>
      </c>
      <c r="B1165" s="196">
        <v>55100</v>
      </c>
      <c r="C1165" s="196">
        <v>9625</v>
      </c>
      <c r="D1165" s="196">
        <v>7354</v>
      </c>
      <c r="E1165" s="196">
        <v>9625</v>
      </c>
      <c r="F1165" s="196">
        <v>8181</v>
      </c>
    </row>
    <row r="1166" spans="1:6" ht="15.75">
      <c r="A1166" s="196">
        <v>55100</v>
      </c>
      <c r="B1166" s="196">
        <v>55150</v>
      </c>
      <c r="C1166" s="196">
        <v>9638</v>
      </c>
      <c r="D1166" s="196">
        <v>7361</v>
      </c>
      <c r="E1166" s="196">
        <v>9638</v>
      </c>
      <c r="F1166" s="196">
        <v>8194</v>
      </c>
    </row>
    <row r="1167" spans="1:6" ht="15.75">
      <c r="A1167" s="196">
        <v>55150</v>
      </c>
      <c r="B1167" s="196">
        <v>55200</v>
      </c>
      <c r="C1167" s="196">
        <v>9650</v>
      </c>
      <c r="D1167" s="196">
        <v>7369</v>
      </c>
      <c r="E1167" s="196">
        <v>9650</v>
      </c>
      <c r="F1167" s="196">
        <v>8206</v>
      </c>
    </row>
    <row r="1168" spans="1:6" ht="15.75">
      <c r="A1168" s="196">
        <v>55200</v>
      </c>
      <c r="B1168" s="196">
        <v>55250</v>
      </c>
      <c r="C1168" s="196">
        <v>9663</v>
      </c>
      <c r="D1168" s="196">
        <v>7376</v>
      </c>
      <c r="E1168" s="196">
        <v>9663</v>
      </c>
      <c r="F1168" s="196">
        <v>8219</v>
      </c>
    </row>
    <row r="1169" spans="1:6" ht="15.75">
      <c r="A1169" s="196">
        <v>55250</v>
      </c>
      <c r="B1169" s="196">
        <v>55300</v>
      </c>
      <c r="C1169" s="196">
        <v>9675</v>
      </c>
      <c r="D1169" s="196">
        <v>7384</v>
      </c>
      <c r="E1169" s="196">
        <v>9675</v>
      </c>
      <c r="F1169" s="196">
        <v>8231</v>
      </c>
    </row>
    <row r="1170" spans="1:6" ht="15.75">
      <c r="A1170" s="196">
        <v>55300</v>
      </c>
      <c r="B1170" s="196">
        <v>55350</v>
      </c>
      <c r="C1170" s="196">
        <v>9688</v>
      </c>
      <c r="D1170" s="196">
        <v>7391</v>
      </c>
      <c r="E1170" s="196">
        <v>9688</v>
      </c>
      <c r="F1170" s="196">
        <v>8244</v>
      </c>
    </row>
    <row r="1171" spans="1:6" ht="15.75">
      <c r="A1171" s="196">
        <v>55350</v>
      </c>
      <c r="B1171" s="196">
        <v>55400</v>
      </c>
      <c r="C1171" s="196">
        <v>9700</v>
      </c>
      <c r="D1171" s="196">
        <v>7399</v>
      </c>
      <c r="E1171" s="196">
        <v>9700</v>
      </c>
      <c r="F1171" s="196">
        <v>8256</v>
      </c>
    </row>
    <row r="1172" spans="1:6" ht="15.75">
      <c r="A1172" s="196">
        <v>55400</v>
      </c>
      <c r="B1172" s="196">
        <v>55450</v>
      </c>
      <c r="C1172" s="196">
        <v>9713</v>
      </c>
      <c r="D1172" s="196">
        <v>7406</v>
      </c>
      <c r="E1172" s="196">
        <v>9713</v>
      </c>
      <c r="F1172" s="196">
        <v>8269</v>
      </c>
    </row>
    <row r="1173" spans="1:6" ht="15.75">
      <c r="A1173" s="196">
        <v>55450</v>
      </c>
      <c r="B1173" s="196">
        <v>55500</v>
      </c>
      <c r="C1173" s="196">
        <v>9725</v>
      </c>
      <c r="D1173" s="196">
        <v>7414</v>
      </c>
      <c r="E1173" s="196">
        <v>9725</v>
      </c>
      <c r="F1173" s="196">
        <v>8281</v>
      </c>
    </row>
    <row r="1174" spans="1:6" ht="15.75">
      <c r="A1174" s="196">
        <v>55500</v>
      </c>
      <c r="B1174" s="196">
        <v>55550</v>
      </c>
      <c r="C1174" s="196">
        <v>9738</v>
      </c>
      <c r="D1174" s="196">
        <v>7421</v>
      </c>
      <c r="E1174" s="196">
        <v>9738</v>
      </c>
      <c r="F1174" s="196">
        <v>8294</v>
      </c>
    </row>
    <row r="1175" spans="1:6" ht="15.75">
      <c r="A1175" s="196">
        <v>55550</v>
      </c>
      <c r="B1175" s="196">
        <v>55600</v>
      </c>
      <c r="C1175" s="196">
        <v>9750</v>
      </c>
      <c r="D1175" s="196">
        <v>7429</v>
      </c>
      <c r="E1175" s="196">
        <v>9750</v>
      </c>
      <c r="F1175" s="196">
        <v>8306</v>
      </c>
    </row>
    <row r="1176" spans="1:6" ht="15.75">
      <c r="A1176" s="196">
        <v>55600</v>
      </c>
      <c r="B1176" s="196">
        <v>55650</v>
      </c>
      <c r="C1176" s="196">
        <v>9763</v>
      </c>
      <c r="D1176" s="196">
        <v>7436</v>
      </c>
      <c r="E1176" s="196">
        <v>9763</v>
      </c>
      <c r="F1176" s="196">
        <v>8319</v>
      </c>
    </row>
    <row r="1177" spans="1:6" ht="15.75">
      <c r="A1177" s="196">
        <v>55650</v>
      </c>
      <c r="B1177" s="196">
        <v>55700</v>
      </c>
      <c r="C1177" s="196">
        <v>9775</v>
      </c>
      <c r="D1177" s="196">
        <v>7444</v>
      </c>
      <c r="E1177" s="196">
        <v>9775</v>
      </c>
      <c r="F1177" s="196">
        <v>8331</v>
      </c>
    </row>
    <row r="1178" spans="1:6" ht="15.75">
      <c r="A1178" s="196">
        <v>55700</v>
      </c>
      <c r="B1178" s="196">
        <v>55750</v>
      </c>
      <c r="C1178" s="196">
        <v>9788</v>
      </c>
      <c r="D1178" s="196">
        <v>7451</v>
      </c>
      <c r="E1178" s="196">
        <v>9788</v>
      </c>
      <c r="F1178" s="196">
        <v>8344</v>
      </c>
    </row>
    <row r="1179" spans="1:6" ht="15.75">
      <c r="A1179" s="196">
        <v>55750</v>
      </c>
      <c r="B1179" s="196">
        <v>55800</v>
      </c>
      <c r="C1179" s="196">
        <v>9800</v>
      </c>
      <c r="D1179" s="196">
        <v>7459</v>
      </c>
      <c r="E1179" s="196">
        <v>9800</v>
      </c>
      <c r="F1179" s="196">
        <v>8356</v>
      </c>
    </row>
    <row r="1180" spans="1:6" ht="15.75">
      <c r="A1180" s="196">
        <v>55800</v>
      </c>
      <c r="B1180" s="196">
        <v>55850</v>
      </c>
      <c r="C1180" s="196">
        <v>9813</v>
      </c>
      <c r="D1180" s="196">
        <v>7466</v>
      </c>
      <c r="E1180" s="196">
        <v>9813</v>
      </c>
      <c r="F1180" s="196">
        <v>8369</v>
      </c>
    </row>
    <row r="1181" spans="1:6" ht="15.75">
      <c r="A1181" s="196">
        <v>55850</v>
      </c>
      <c r="B1181" s="196">
        <v>55900</v>
      </c>
      <c r="C1181" s="196">
        <v>9825</v>
      </c>
      <c r="D1181" s="196">
        <v>7474</v>
      </c>
      <c r="E1181" s="196">
        <v>9825</v>
      </c>
      <c r="F1181" s="196">
        <v>8381</v>
      </c>
    </row>
    <row r="1182" spans="1:6" ht="15.75">
      <c r="A1182" s="196">
        <v>55900</v>
      </c>
      <c r="B1182" s="196">
        <v>55950</v>
      </c>
      <c r="C1182" s="196">
        <v>9838</v>
      </c>
      <c r="D1182" s="196">
        <v>7481</v>
      </c>
      <c r="E1182" s="196">
        <v>9838</v>
      </c>
      <c r="F1182" s="196">
        <v>8394</v>
      </c>
    </row>
    <row r="1183" spans="1:6" ht="15.75">
      <c r="A1183" s="196">
        <v>55950</v>
      </c>
      <c r="B1183" s="196">
        <v>56000</v>
      </c>
      <c r="C1183" s="196">
        <v>9850</v>
      </c>
      <c r="D1183" s="196">
        <v>7489</v>
      </c>
      <c r="E1183" s="196">
        <v>9850</v>
      </c>
      <c r="F1183" s="196">
        <v>8406</v>
      </c>
    </row>
    <row r="1184" spans="1:6" ht="15.75">
      <c r="A1184" s="196">
        <v>56000</v>
      </c>
      <c r="B1184" s="196">
        <v>56050</v>
      </c>
      <c r="C1184" s="196">
        <v>9863</v>
      </c>
      <c r="D1184" s="196">
        <v>7496</v>
      </c>
      <c r="E1184" s="196">
        <v>9863</v>
      </c>
      <c r="F1184" s="196">
        <v>8419</v>
      </c>
    </row>
    <row r="1185" spans="1:6" ht="15.75">
      <c r="A1185" s="196">
        <v>56050</v>
      </c>
      <c r="B1185" s="196">
        <v>56100</v>
      </c>
      <c r="C1185" s="196">
        <v>9875</v>
      </c>
      <c r="D1185" s="196">
        <v>7504</v>
      </c>
      <c r="E1185" s="196">
        <v>9875</v>
      </c>
      <c r="F1185" s="196">
        <v>8431</v>
      </c>
    </row>
    <row r="1186" spans="1:6" ht="15.75">
      <c r="A1186" s="196">
        <v>56100</v>
      </c>
      <c r="B1186" s="196">
        <v>56150</v>
      </c>
      <c r="C1186" s="196">
        <v>9888</v>
      </c>
      <c r="D1186" s="196">
        <v>7511</v>
      </c>
      <c r="E1186" s="196">
        <v>9888</v>
      </c>
      <c r="F1186" s="196">
        <v>8444</v>
      </c>
    </row>
    <row r="1187" spans="1:6" ht="15.75">
      <c r="A1187" s="196">
        <v>56150</v>
      </c>
      <c r="B1187" s="196">
        <v>56200</v>
      </c>
      <c r="C1187" s="196">
        <v>9900</v>
      </c>
      <c r="D1187" s="196">
        <v>7519</v>
      </c>
      <c r="E1187" s="196">
        <v>9900</v>
      </c>
      <c r="F1187" s="196">
        <v>8456</v>
      </c>
    </row>
    <row r="1188" spans="1:6" ht="15.75">
      <c r="A1188" s="196">
        <v>56200</v>
      </c>
      <c r="B1188" s="196">
        <v>56250</v>
      </c>
      <c r="C1188" s="196">
        <v>9913</v>
      </c>
      <c r="D1188" s="196">
        <v>7526</v>
      </c>
      <c r="E1188" s="196">
        <v>9913</v>
      </c>
      <c r="F1188" s="196">
        <v>8469</v>
      </c>
    </row>
    <row r="1189" spans="1:6" ht="15.75">
      <c r="A1189" s="196">
        <v>56250</v>
      </c>
      <c r="B1189" s="196">
        <v>56300</v>
      </c>
      <c r="C1189" s="196">
        <v>9925</v>
      </c>
      <c r="D1189" s="196">
        <v>7534</v>
      </c>
      <c r="E1189" s="196">
        <v>9925</v>
      </c>
      <c r="F1189" s="196">
        <v>8481</v>
      </c>
    </row>
    <row r="1190" spans="1:6" ht="15.75">
      <c r="A1190" s="196">
        <v>56300</v>
      </c>
      <c r="B1190" s="196">
        <v>56350</v>
      </c>
      <c r="C1190" s="196">
        <v>9938</v>
      </c>
      <c r="D1190" s="196">
        <v>7541</v>
      </c>
      <c r="E1190" s="196">
        <v>9938</v>
      </c>
      <c r="F1190" s="196">
        <v>8494</v>
      </c>
    </row>
    <row r="1191" spans="1:6" ht="15.75">
      <c r="A1191" s="196">
        <v>56350</v>
      </c>
      <c r="B1191" s="196">
        <v>56400</v>
      </c>
      <c r="C1191" s="196">
        <v>9950</v>
      </c>
      <c r="D1191" s="196">
        <v>7549</v>
      </c>
      <c r="E1191" s="196">
        <v>9950</v>
      </c>
      <c r="F1191" s="196">
        <v>8506</v>
      </c>
    </row>
    <row r="1192" spans="1:6" ht="15.75">
      <c r="A1192" s="196">
        <v>56400</v>
      </c>
      <c r="B1192" s="196">
        <v>56450</v>
      </c>
      <c r="C1192" s="196">
        <v>9963</v>
      </c>
      <c r="D1192" s="196">
        <v>7556</v>
      </c>
      <c r="E1192" s="196">
        <v>9963</v>
      </c>
      <c r="F1192" s="196">
        <v>8519</v>
      </c>
    </row>
    <row r="1193" spans="1:6" ht="15.75">
      <c r="A1193" s="196">
        <v>56450</v>
      </c>
      <c r="B1193" s="196">
        <v>56500</v>
      </c>
      <c r="C1193" s="196">
        <v>9975</v>
      </c>
      <c r="D1193" s="196">
        <v>7564</v>
      </c>
      <c r="E1193" s="196">
        <v>9975</v>
      </c>
      <c r="F1193" s="196">
        <v>8531</v>
      </c>
    </row>
    <row r="1194" spans="1:6" ht="15.75">
      <c r="A1194" s="196">
        <v>56500</v>
      </c>
      <c r="B1194" s="196">
        <v>56550</v>
      </c>
      <c r="C1194" s="196">
        <v>9988</v>
      </c>
      <c r="D1194" s="196">
        <v>7571</v>
      </c>
      <c r="E1194" s="196">
        <v>9988</v>
      </c>
      <c r="F1194" s="196">
        <v>8544</v>
      </c>
    </row>
    <row r="1195" spans="1:6" ht="15.75">
      <c r="A1195" s="196">
        <v>56550</v>
      </c>
      <c r="B1195" s="196">
        <v>56600</v>
      </c>
      <c r="C1195" s="196">
        <v>10000</v>
      </c>
      <c r="D1195" s="196">
        <v>7579</v>
      </c>
      <c r="E1195" s="196">
        <v>10000</v>
      </c>
      <c r="F1195" s="196">
        <v>8556</v>
      </c>
    </row>
    <row r="1196" spans="1:6" ht="15.75">
      <c r="A1196" s="196">
        <v>56600</v>
      </c>
      <c r="B1196" s="196">
        <v>56650</v>
      </c>
      <c r="C1196" s="196">
        <v>10013</v>
      </c>
      <c r="D1196" s="196">
        <v>7586</v>
      </c>
      <c r="E1196" s="196">
        <v>10013</v>
      </c>
      <c r="F1196" s="196">
        <v>8569</v>
      </c>
    </row>
    <row r="1197" spans="1:6" ht="15.75">
      <c r="A1197" s="196">
        <v>56650</v>
      </c>
      <c r="B1197" s="196">
        <v>56700</v>
      </c>
      <c r="C1197" s="196">
        <v>10025</v>
      </c>
      <c r="D1197" s="196">
        <v>7594</v>
      </c>
      <c r="E1197" s="196">
        <v>10025</v>
      </c>
      <c r="F1197" s="196">
        <v>8581</v>
      </c>
    </row>
    <row r="1198" spans="1:6" ht="15.75">
      <c r="A1198" s="196">
        <v>56700</v>
      </c>
      <c r="B1198" s="196">
        <v>56750</v>
      </c>
      <c r="C1198" s="196">
        <v>10038</v>
      </c>
      <c r="D1198" s="196">
        <v>7601</v>
      </c>
      <c r="E1198" s="196">
        <v>10038</v>
      </c>
      <c r="F1198" s="196">
        <v>8594</v>
      </c>
    </row>
    <row r="1199" spans="1:6" ht="15.75">
      <c r="A1199" s="196">
        <v>56750</v>
      </c>
      <c r="B1199" s="196">
        <v>56800</v>
      </c>
      <c r="C1199" s="196">
        <v>10050</v>
      </c>
      <c r="D1199" s="196">
        <v>7609</v>
      </c>
      <c r="E1199" s="196">
        <v>10050</v>
      </c>
      <c r="F1199" s="196">
        <v>8606</v>
      </c>
    </row>
    <row r="1200" spans="1:6" ht="15.75">
      <c r="A1200" s="196">
        <v>56800</v>
      </c>
      <c r="B1200" s="196">
        <v>56850</v>
      </c>
      <c r="C1200" s="196">
        <v>10063</v>
      </c>
      <c r="D1200" s="196">
        <v>7616</v>
      </c>
      <c r="E1200" s="196">
        <v>10063</v>
      </c>
      <c r="F1200" s="196">
        <v>8619</v>
      </c>
    </row>
    <row r="1201" spans="1:6" ht="15.75">
      <c r="A1201" s="196">
        <v>56850</v>
      </c>
      <c r="B1201" s="196">
        <v>56900</v>
      </c>
      <c r="C1201" s="196">
        <v>10075</v>
      </c>
      <c r="D1201" s="196">
        <v>7624</v>
      </c>
      <c r="E1201" s="196">
        <v>10075</v>
      </c>
      <c r="F1201" s="196">
        <v>8631</v>
      </c>
    </row>
    <row r="1202" spans="1:6" ht="15.75">
      <c r="A1202" s="196">
        <v>56900</v>
      </c>
      <c r="B1202" s="196">
        <v>56950</v>
      </c>
      <c r="C1202" s="196">
        <v>10088</v>
      </c>
      <c r="D1202" s="196">
        <v>7631</v>
      </c>
      <c r="E1202" s="196">
        <v>10088</v>
      </c>
      <c r="F1202" s="196">
        <v>8644</v>
      </c>
    </row>
    <row r="1203" spans="1:6" ht="15.75">
      <c r="A1203" s="196">
        <v>56950</v>
      </c>
      <c r="B1203" s="196">
        <v>57000</v>
      </c>
      <c r="C1203" s="196">
        <v>10100</v>
      </c>
      <c r="D1203" s="196">
        <v>7639</v>
      </c>
      <c r="E1203" s="196">
        <v>10100</v>
      </c>
      <c r="F1203" s="196">
        <v>8656</v>
      </c>
    </row>
    <row r="1204" spans="1:6" ht="15.75">
      <c r="A1204" s="196">
        <v>57000</v>
      </c>
      <c r="B1204" s="196">
        <v>57050</v>
      </c>
      <c r="C1204" s="196">
        <v>10113</v>
      </c>
      <c r="D1204" s="196">
        <v>7646</v>
      </c>
      <c r="E1204" s="196">
        <v>10113</v>
      </c>
      <c r="F1204" s="196">
        <v>8669</v>
      </c>
    </row>
    <row r="1205" spans="1:6" ht="15.75">
      <c r="A1205" s="196">
        <v>57050</v>
      </c>
      <c r="B1205" s="196">
        <v>57100</v>
      </c>
      <c r="C1205" s="196">
        <v>10125</v>
      </c>
      <c r="D1205" s="196">
        <v>7654</v>
      </c>
      <c r="E1205" s="196">
        <v>10125</v>
      </c>
      <c r="F1205" s="196">
        <v>8681</v>
      </c>
    </row>
    <row r="1206" spans="1:6" ht="15.75">
      <c r="A1206" s="196">
        <v>57100</v>
      </c>
      <c r="B1206" s="196">
        <v>57150</v>
      </c>
      <c r="C1206" s="196">
        <v>10138</v>
      </c>
      <c r="D1206" s="196">
        <v>7661</v>
      </c>
      <c r="E1206" s="196">
        <v>10138</v>
      </c>
      <c r="F1206" s="196">
        <v>8694</v>
      </c>
    </row>
    <row r="1207" spans="1:6" ht="15.75">
      <c r="A1207" s="196">
        <v>57150</v>
      </c>
      <c r="B1207" s="196">
        <v>57200</v>
      </c>
      <c r="C1207" s="196">
        <v>10150</v>
      </c>
      <c r="D1207" s="196">
        <v>7669</v>
      </c>
      <c r="E1207" s="196">
        <v>10150</v>
      </c>
      <c r="F1207" s="196">
        <v>8706</v>
      </c>
    </row>
    <row r="1208" spans="1:6" ht="15.75">
      <c r="A1208" s="196">
        <v>57200</v>
      </c>
      <c r="B1208" s="196">
        <v>57250</v>
      </c>
      <c r="C1208" s="196">
        <v>10163</v>
      </c>
      <c r="D1208" s="196">
        <v>7676</v>
      </c>
      <c r="E1208" s="196">
        <v>10163</v>
      </c>
      <c r="F1208" s="196">
        <v>8719</v>
      </c>
    </row>
    <row r="1209" spans="1:6" ht="15.75">
      <c r="A1209" s="196">
        <v>57250</v>
      </c>
      <c r="B1209" s="196">
        <v>57300</v>
      </c>
      <c r="C1209" s="196">
        <v>10175</v>
      </c>
      <c r="D1209" s="196">
        <v>7684</v>
      </c>
      <c r="E1209" s="196">
        <v>10175</v>
      </c>
      <c r="F1209" s="196">
        <v>8731</v>
      </c>
    </row>
    <row r="1210" spans="1:6" ht="15.75">
      <c r="A1210" s="196">
        <v>57300</v>
      </c>
      <c r="B1210" s="196">
        <v>57350</v>
      </c>
      <c r="C1210" s="196">
        <v>10188</v>
      </c>
      <c r="D1210" s="196">
        <v>7691</v>
      </c>
      <c r="E1210" s="196">
        <v>10188</v>
      </c>
      <c r="F1210" s="196">
        <v>8744</v>
      </c>
    </row>
    <row r="1211" spans="1:6" ht="15.75">
      <c r="A1211" s="196">
        <v>57350</v>
      </c>
      <c r="B1211" s="196">
        <v>57400</v>
      </c>
      <c r="C1211" s="196">
        <v>10200</v>
      </c>
      <c r="D1211" s="196">
        <v>7699</v>
      </c>
      <c r="E1211" s="196">
        <v>10200</v>
      </c>
      <c r="F1211" s="196">
        <v>8756</v>
      </c>
    </row>
    <row r="1212" spans="1:6" ht="15.75">
      <c r="A1212" s="196">
        <v>57400</v>
      </c>
      <c r="B1212" s="196">
        <v>57450</v>
      </c>
      <c r="C1212" s="196">
        <v>10213</v>
      </c>
      <c r="D1212" s="196">
        <v>7706</v>
      </c>
      <c r="E1212" s="196">
        <v>10213</v>
      </c>
      <c r="F1212" s="196">
        <v>8769</v>
      </c>
    </row>
    <row r="1213" spans="1:6" ht="15.75">
      <c r="A1213" s="196">
        <v>57450</v>
      </c>
      <c r="B1213" s="196">
        <v>57500</v>
      </c>
      <c r="C1213" s="196">
        <v>10225</v>
      </c>
      <c r="D1213" s="196">
        <v>7714</v>
      </c>
      <c r="E1213" s="196">
        <v>10225</v>
      </c>
      <c r="F1213" s="196">
        <v>8781</v>
      </c>
    </row>
    <row r="1214" spans="1:6" ht="15.75">
      <c r="A1214" s="196">
        <v>57500</v>
      </c>
      <c r="B1214" s="196">
        <v>57550</v>
      </c>
      <c r="C1214" s="196">
        <v>10238</v>
      </c>
      <c r="D1214" s="196">
        <v>7721</v>
      </c>
      <c r="E1214" s="196">
        <v>10238</v>
      </c>
      <c r="F1214" s="196">
        <v>8794</v>
      </c>
    </row>
    <row r="1215" spans="1:6" ht="15.75">
      <c r="A1215" s="196">
        <v>57550</v>
      </c>
      <c r="B1215" s="196">
        <v>57600</v>
      </c>
      <c r="C1215" s="196">
        <v>10250</v>
      </c>
      <c r="D1215" s="196">
        <v>7729</v>
      </c>
      <c r="E1215" s="196">
        <v>10250</v>
      </c>
      <c r="F1215" s="196">
        <v>8806</v>
      </c>
    </row>
    <row r="1216" spans="1:6" ht="15.75">
      <c r="A1216" s="196">
        <v>57600</v>
      </c>
      <c r="B1216" s="196">
        <v>57650</v>
      </c>
      <c r="C1216" s="196">
        <v>10263</v>
      </c>
      <c r="D1216" s="196">
        <v>7736</v>
      </c>
      <c r="E1216" s="196">
        <v>10263</v>
      </c>
      <c r="F1216" s="196">
        <v>8819</v>
      </c>
    </row>
    <row r="1217" spans="1:6" ht="15.75">
      <c r="A1217" s="196">
        <v>57650</v>
      </c>
      <c r="B1217" s="196">
        <v>57700</v>
      </c>
      <c r="C1217" s="196">
        <v>10275</v>
      </c>
      <c r="D1217" s="196">
        <v>7744</v>
      </c>
      <c r="E1217" s="196">
        <v>10275</v>
      </c>
      <c r="F1217" s="196">
        <v>8831</v>
      </c>
    </row>
    <row r="1218" spans="1:6" ht="15.75">
      <c r="A1218" s="196">
        <v>57700</v>
      </c>
      <c r="B1218" s="196">
        <v>57750</v>
      </c>
      <c r="C1218" s="196">
        <v>10288</v>
      </c>
      <c r="D1218" s="196">
        <v>7751</v>
      </c>
      <c r="E1218" s="196">
        <v>10288</v>
      </c>
      <c r="F1218" s="196">
        <v>8844</v>
      </c>
    </row>
    <row r="1219" spans="1:6" ht="15.75">
      <c r="A1219" s="196">
        <v>57750</v>
      </c>
      <c r="B1219" s="196">
        <v>57800</v>
      </c>
      <c r="C1219" s="196">
        <v>10300</v>
      </c>
      <c r="D1219" s="196">
        <v>7759</v>
      </c>
      <c r="E1219" s="196">
        <v>10300</v>
      </c>
      <c r="F1219" s="196">
        <v>8856</v>
      </c>
    </row>
    <row r="1220" spans="1:6" ht="15.75">
      <c r="A1220" s="196">
        <v>57800</v>
      </c>
      <c r="B1220" s="196">
        <v>57850</v>
      </c>
      <c r="C1220" s="196">
        <v>10313</v>
      </c>
      <c r="D1220" s="196">
        <v>7766</v>
      </c>
      <c r="E1220" s="196">
        <v>10313</v>
      </c>
      <c r="F1220" s="196">
        <v>8869</v>
      </c>
    </row>
    <row r="1221" spans="1:6" ht="15.75">
      <c r="A1221" s="196">
        <v>57850</v>
      </c>
      <c r="B1221" s="196">
        <v>57900</v>
      </c>
      <c r="C1221" s="196">
        <v>10325</v>
      </c>
      <c r="D1221" s="196">
        <v>7774</v>
      </c>
      <c r="E1221" s="196">
        <v>10325</v>
      </c>
      <c r="F1221" s="196">
        <v>8881</v>
      </c>
    </row>
    <row r="1222" spans="1:6" ht="15.75">
      <c r="A1222" s="196">
        <v>57900</v>
      </c>
      <c r="B1222" s="196">
        <v>57950</v>
      </c>
      <c r="C1222" s="196">
        <v>10338</v>
      </c>
      <c r="D1222" s="196">
        <v>7781</v>
      </c>
      <c r="E1222" s="196">
        <v>10338</v>
      </c>
      <c r="F1222" s="196">
        <v>8894</v>
      </c>
    </row>
    <row r="1223" spans="1:6" ht="15.75">
      <c r="A1223" s="196">
        <v>57950</v>
      </c>
      <c r="B1223" s="196">
        <v>58000</v>
      </c>
      <c r="C1223" s="196">
        <v>10350</v>
      </c>
      <c r="D1223" s="196">
        <v>7789</v>
      </c>
      <c r="E1223" s="196">
        <v>10350</v>
      </c>
      <c r="F1223" s="196">
        <v>8906</v>
      </c>
    </row>
    <row r="1224" spans="1:6" ht="15.75">
      <c r="A1224" s="196">
        <v>58000</v>
      </c>
      <c r="B1224" s="196">
        <v>58050</v>
      </c>
      <c r="C1224" s="196">
        <v>10363</v>
      </c>
      <c r="D1224" s="196">
        <v>7796</v>
      </c>
      <c r="E1224" s="196">
        <v>10363</v>
      </c>
      <c r="F1224" s="196">
        <v>8919</v>
      </c>
    </row>
    <row r="1225" spans="1:6" ht="15.75">
      <c r="A1225" s="196">
        <v>58050</v>
      </c>
      <c r="B1225" s="196">
        <v>58100</v>
      </c>
      <c r="C1225" s="196">
        <v>10375</v>
      </c>
      <c r="D1225" s="196">
        <v>7804</v>
      </c>
      <c r="E1225" s="196">
        <v>10375</v>
      </c>
      <c r="F1225" s="196">
        <v>8931</v>
      </c>
    </row>
    <row r="1226" spans="1:6" ht="15.75">
      <c r="A1226" s="196">
        <v>58100</v>
      </c>
      <c r="B1226" s="196">
        <v>58150</v>
      </c>
      <c r="C1226" s="196">
        <v>10388</v>
      </c>
      <c r="D1226" s="196">
        <v>7811</v>
      </c>
      <c r="E1226" s="196">
        <v>10388</v>
      </c>
      <c r="F1226" s="196">
        <v>8944</v>
      </c>
    </row>
    <row r="1227" spans="1:6" ht="15.75">
      <c r="A1227" s="196">
        <v>58150</v>
      </c>
      <c r="B1227" s="196">
        <v>58200</v>
      </c>
      <c r="C1227" s="196">
        <v>10400</v>
      </c>
      <c r="D1227" s="196">
        <v>7819</v>
      </c>
      <c r="E1227" s="196">
        <v>10400</v>
      </c>
      <c r="F1227" s="196">
        <v>8956</v>
      </c>
    </row>
    <row r="1228" spans="1:6" ht="15.75">
      <c r="A1228" s="196">
        <v>58200</v>
      </c>
      <c r="B1228" s="196">
        <v>58250</v>
      </c>
      <c r="C1228" s="196">
        <v>10413</v>
      </c>
      <c r="D1228" s="196">
        <v>7826</v>
      </c>
      <c r="E1228" s="196">
        <v>10413</v>
      </c>
      <c r="F1228" s="196">
        <v>8969</v>
      </c>
    </row>
    <row r="1229" spans="1:6" ht="15.75">
      <c r="A1229" s="196">
        <v>58250</v>
      </c>
      <c r="B1229" s="196">
        <v>58300</v>
      </c>
      <c r="C1229" s="196">
        <v>10425</v>
      </c>
      <c r="D1229" s="196">
        <v>7834</v>
      </c>
      <c r="E1229" s="196">
        <v>10425</v>
      </c>
      <c r="F1229" s="196">
        <v>8981</v>
      </c>
    </row>
    <row r="1230" spans="1:6" ht="15.75">
      <c r="A1230" s="196">
        <v>58300</v>
      </c>
      <c r="B1230" s="196">
        <v>58350</v>
      </c>
      <c r="C1230" s="196">
        <v>10438</v>
      </c>
      <c r="D1230" s="196">
        <v>7841</v>
      </c>
      <c r="E1230" s="196">
        <v>10438</v>
      </c>
      <c r="F1230" s="196">
        <v>8994</v>
      </c>
    </row>
    <row r="1231" spans="1:6" ht="15.75">
      <c r="A1231" s="196">
        <v>58350</v>
      </c>
      <c r="B1231" s="196">
        <v>58400</v>
      </c>
      <c r="C1231" s="196">
        <v>10450</v>
      </c>
      <c r="D1231" s="196">
        <v>7849</v>
      </c>
      <c r="E1231" s="196">
        <v>10450</v>
      </c>
      <c r="F1231" s="196">
        <v>9006</v>
      </c>
    </row>
    <row r="1232" spans="1:6" ht="15.75">
      <c r="A1232" s="196">
        <v>58400</v>
      </c>
      <c r="B1232" s="196">
        <v>58450</v>
      </c>
      <c r="C1232" s="196">
        <v>10463</v>
      </c>
      <c r="D1232" s="196">
        <v>7856</v>
      </c>
      <c r="E1232" s="196">
        <v>10463</v>
      </c>
      <c r="F1232" s="196">
        <v>9019</v>
      </c>
    </row>
    <row r="1233" spans="1:6" ht="15.75">
      <c r="A1233" s="196">
        <v>58450</v>
      </c>
      <c r="B1233" s="196">
        <v>58500</v>
      </c>
      <c r="C1233" s="196">
        <v>10475</v>
      </c>
      <c r="D1233" s="196">
        <v>7864</v>
      </c>
      <c r="E1233" s="196">
        <v>10475</v>
      </c>
      <c r="F1233" s="196">
        <v>9031</v>
      </c>
    </row>
    <row r="1234" spans="1:6" ht="15.75">
      <c r="A1234" s="196">
        <v>58500</v>
      </c>
      <c r="B1234" s="196">
        <v>58550</v>
      </c>
      <c r="C1234" s="196">
        <v>10488</v>
      </c>
      <c r="D1234" s="196">
        <v>7871</v>
      </c>
      <c r="E1234" s="196">
        <v>10488</v>
      </c>
      <c r="F1234" s="196">
        <v>9044</v>
      </c>
    </row>
    <row r="1235" spans="1:6" ht="15.75">
      <c r="A1235" s="196">
        <v>58550</v>
      </c>
      <c r="B1235" s="196">
        <v>58600</v>
      </c>
      <c r="C1235" s="196">
        <v>10500</v>
      </c>
      <c r="D1235" s="196">
        <v>7879</v>
      </c>
      <c r="E1235" s="196">
        <v>10500</v>
      </c>
      <c r="F1235" s="196">
        <v>9056</v>
      </c>
    </row>
    <row r="1236" spans="1:6" ht="15.75">
      <c r="A1236" s="196">
        <v>58600</v>
      </c>
      <c r="B1236" s="196">
        <v>58650</v>
      </c>
      <c r="C1236" s="196">
        <v>10513</v>
      </c>
      <c r="D1236" s="196">
        <v>7886</v>
      </c>
      <c r="E1236" s="196">
        <v>10513</v>
      </c>
      <c r="F1236" s="196">
        <v>9069</v>
      </c>
    </row>
    <row r="1237" spans="1:6" ht="15.75">
      <c r="A1237" s="196">
        <v>58650</v>
      </c>
      <c r="B1237" s="196">
        <v>58700</v>
      </c>
      <c r="C1237" s="196">
        <v>10525</v>
      </c>
      <c r="D1237" s="196">
        <v>7894</v>
      </c>
      <c r="E1237" s="196">
        <v>10525</v>
      </c>
      <c r="F1237" s="196">
        <v>9081</v>
      </c>
    </row>
    <row r="1238" spans="1:6" ht="15.75">
      <c r="A1238" s="196">
        <v>58700</v>
      </c>
      <c r="B1238" s="196">
        <v>58750</v>
      </c>
      <c r="C1238" s="196">
        <v>10538</v>
      </c>
      <c r="D1238" s="196">
        <v>7901</v>
      </c>
      <c r="E1238" s="196">
        <v>10538</v>
      </c>
      <c r="F1238" s="196">
        <v>9094</v>
      </c>
    </row>
    <row r="1239" spans="1:6" ht="15.75">
      <c r="A1239" s="196">
        <v>58750</v>
      </c>
      <c r="B1239" s="196">
        <v>58800</v>
      </c>
      <c r="C1239" s="196">
        <v>10550</v>
      </c>
      <c r="D1239" s="196">
        <v>7909</v>
      </c>
      <c r="E1239" s="196">
        <v>10550</v>
      </c>
      <c r="F1239" s="196">
        <v>9106</v>
      </c>
    </row>
    <row r="1240" spans="1:6" ht="15.75">
      <c r="A1240" s="196">
        <v>58800</v>
      </c>
      <c r="B1240" s="196">
        <v>58850</v>
      </c>
      <c r="C1240" s="196">
        <v>10563</v>
      </c>
      <c r="D1240" s="196">
        <v>7916</v>
      </c>
      <c r="E1240" s="196">
        <v>10563</v>
      </c>
      <c r="F1240" s="196">
        <v>9119</v>
      </c>
    </row>
    <row r="1241" spans="1:6" ht="15.75">
      <c r="A1241" s="196">
        <v>58850</v>
      </c>
      <c r="B1241" s="196">
        <v>58900</v>
      </c>
      <c r="C1241" s="196">
        <v>10575</v>
      </c>
      <c r="D1241" s="196">
        <v>7924</v>
      </c>
      <c r="E1241" s="196">
        <v>10575</v>
      </c>
      <c r="F1241" s="196">
        <v>9131</v>
      </c>
    </row>
    <row r="1242" spans="1:6" ht="15.75">
      <c r="A1242" s="196">
        <v>58900</v>
      </c>
      <c r="B1242" s="196">
        <v>58950</v>
      </c>
      <c r="C1242" s="196">
        <v>10588</v>
      </c>
      <c r="D1242" s="196">
        <v>7931</v>
      </c>
      <c r="E1242" s="196">
        <v>10588</v>
      </c>
      <c r="F1242" s="196">
        <v>9144</v>
      </c>
    </row>
    <row r="1243" spans="1:6" ht="15.75">
      <c r="A1243" s="196">
        <v>58950</v>
      </c>
      <c r="B1243" s="196">
        <v>59000</v>
      </c>
      <c r="C1243" s="196">
        <v>10600</v>
      </c>
      <c r="D1243" s="196">
        <v>7939</v>
      </c>
      <c r="E1243" s="196">
        <v>10600</v>
      </c>
      <c r="F1243" s="196">
        <v>9156</v>
      </c>
    </row>
    <row r="1244" spans="1:6" ht="15.75">
      <c r="A1244" s="196">
        <v>59000</v>
      </c>
      <c r="B1244" s="196">
        <v>59050</v>
      </c>
      <c r="C1244" s="196">
        <v>10613</v>
      </c>
      <c r="D1244" s="196">
        <v>7946</v>
      </c>
      <c r="E1244" s="196">
        <v>10613</v>
      </c>
      <c r="F1244" s="196">
        <v>9169</v>
      </c>
    </row>
    <row r="1245" spans="1:6" ht="15.75">
      <c r="A1245" s="196">
        <v>59050</v>
      </c>
      <c r="B1245" s="196">
        <v>59100</v>
      </c>
      <c r="C1245" s="196">
        <v>10625</v>
      </c>
      <c r="D1245" s="196">
        <v>7954</v>
      </c>
      <c r="E1245" s="196">
        <v>10625</v>
      </c>
      <c r="F1245" s="196">
        <v>9181</v>
      </c>
    </row>
    <row r="1246" spans="1:6" ht="15.75">
      <c r="A1246" s="196">
        <v>59100</v>
      </c>
      <c r="B1246" s="196">
        <v>59150</v>
      </c>
      <c r="C1246" s="196">
        <v>10638</v>
      </c>
      <c r="D1246" s="196">
        <v>7961</v>
      </c>
      <c r="E1246" s="196">
        <v>10638</v>
      </c>
      <c r="F1246" s="196">
        <v>9194</v>
      </c>
    </row>
    <row r="1247" spans="1:6" ht="15.75">
      <c r="A1247" s="196">
        <v>59150</v>
      </c>
      <c r="B1247" s="196">
        <v>59200</v>
      </c>
      <c r="C1247" s="196">
        <v>10650</v>
      </c>
      <c r="D1247" s="196">
        <v>7969</v>
      </c>
      <c r="E1247" s="196">
        <v>10650</v>
      </c>
      <c r="F1247" s="196">
        <v>9206</v>
      </c>
    </row>
    <row r="1248" spans="1:6" ht="15.75">
      <c r="A1248" s="196">
        <v>59200</v>
      </c>
      <c r="B1248" s="196">
        <v>59250</v>
      </c>
      <c r="C1248" s="196">
        <v>10663</v>
      </c>
      <c r="D1248" s="196">
        <v>7976</v>
      </c>
      <c r="E1248" s="196">
        <v>10663</v>
      </c>
      <c r="F1248" s="196">
        <v>9219</v>
      </c>
    </row>
    <row r="1249" spans="1:6" ht="15.75">
      <c r="A1249" s="196">
        <v>59250</v>
      </c>
      <c r="B1249" s="196">
        <v>59300</v>
      </c>
      <c r="C1249" s="196">
        <v>10675</v>
      </c>
      <c r="D1249" s="196">
        <v>7984</v>
      </c>
      <c r="E1249" s="196">
        <v>10675</v>
      </c>
      <c r="F1249" s="196">
        <v>9231</v>
      </c>
    </row>
    <row r="1250" spans="1:6" ht="15.75">
      <c r="A1250" s="196">
        <v>59300</v>
      </c>
      <c r="B1250" s="196">
        <v>59350</v>
      </c>
      <c r="C1250" s="196">
        <v>10688</v>
      </c>
      <c r="D1250" s="196">
        <v>7991</v>
      </c>
      <c r="E1250" s="196">
        <v>10688</v>
      </c>
      <c r="F1250" s="196">
        <v>9244</v>
      </c>
    </row>
    <row r="1251" spans="1:6" ht="15.75">
      <c r="A1251" s="196">
        <v>59350</v>
      </c>
      <c r="B1251" s="196">
        <v>59400</v>
      </c>
      <c r="C1251" s="196">
        <v>10700</v>
      </c>
      <c r="D1251" s="196">
        <v>7999</v>
      </c>
      <c r="E1251" s="196">
        <v>10700</v>
      </c>
      <c r="F1251" s="196">
        <v>9256</v>
      </c>
    </row>
    <row r="1252" spans="1:6" ht="15.75">
      <c r="A1252" s="196">
        <v>59400</v>
      </c>
      <c r="B1252" s="196">
        <v>59450</v>
      </c>
      <c r="C1252" s="196">
        <v>10713</v>
      </c>
      <c r="D1252" s="196">
        <v>8006</v>
      </c>
      <c r="E1252" s="196">
        <v>10713</v>
      </c>
      <c r="F1252" s="196">
        <v>9269</v>
      </c>
    </row>
    <row r="1253" spans="1:6" ht="15.75">
      <c r="A1253" s="196">
        <v>59450</v>
      </c>
      <c r="B1253" s="196">
        <v>59500</v>
      </c>
      <c r="C1253" s="196">
        <v>10725</v>
      </c>
      <c r="D1253" s="196">
        <v>8014</v>
      </c>
      <c r="E1253" s="196">
        <v>10725</v>
      </c>
      <c r="F1253" s="196">
        <v>9281</v>
      </c>
    </row>
    <row r="1254" spans="1:6" ht="15.75">
      <c r="A1254" s="196">
        <v>59500</v>
      </c>
      <c r="B1254" s="196">
        <v>59550</v>
      </c>
      <c r="C1254" s="196">
        <v>10738</v>
      </c>
      <c r="D1254" s="196">
        <v>8021</v>
      </c>
      <c r="E1254" s="196">
        <v>10738</v>
      </c>
      <c r="F1254" s="196">
        <v>9294</v>
      </c>
    </row>
    <row r="1255" spans="1:6" ht="15.75">
      <c r="A1255" s="196">
        <v>59550</v>
      </c>
      <c r="B1255" s="196">
        <v>59600</v>
      </c>
      <c r="C1255" s="196">
        <v>10750</v>
      </c>
      <c r="D1255" s="196">
        <v>8029</v>
      </c>
      <c r="E1255" s="196">
        <v>10750</v>
      </c>
      <c r="F1255" s="196">
        <v>9306</v>
      </c>
    </row>
    <row r="1256" spans="1:6" ht="15.75">
      <c r="A1256" s="196">
        <v>59600</v>
      </c>
      <c r="B1256" s="196">
        <v>59650</v>
      </c>
      <c r="C1256" s="196">
        <v>10763</v>
      </c>
      <c r="D1256" s="196">
        <v>8036</v>
      </c>
      <c r="E1256" s="196">
        <v>10763</v>
      </c>
      <c r="F1256" s="196">
        <v>9319</v>
      </c>
    </row>
    <row r="1257" spans="1:6" ht="15.75">
      <c r="A1257" s="196">
        <v>59650</v>
      </c>
      <c r="B1257" s="196">
        <v>59700</v>
      </c>
      <c r="C1257" s="196">
        <v>10775</v>
      </c>
      <c r="D1257" s="196">
        <v>8044</v>
      </c>
      <c r="E1257" s="196">
        <v>10775</v>
      </c>
      <c r="F1257" s="196">
        <v>9331</v>
      </c>
    </row>
    <row r="1258" spans="1:6" ht="15.75">
      <c r="A1258" s="196">
        <v>59700</v>
      </c>
      <c r="B1258" s="196">
        <v>59750</v>
      </c>
      <c r="C1258" s="196">
        <v>10788</v>
      </c>
      <c r="D1258" s="196">
        <v>8051</v>
      </c>
      <c r="E1258" s="196">
        <v>10788</v>
      </c>
      <c r="F1258" s="196">
        <v>9344</v>
      </c>
    </row>
    <row r="1259" spans="1:6" ht="15.75">
      <c r="A1259" s="196">
        <v>59750</v>
      </c>
      <c r="B1259" s="196">
        <v>59800</v>
      </c>
      <c r="C1259" s="196">
        <v>10800</v>
      </c>
      <c r="D1259" s="196">
        <v>8059</v>
      </c>
      <c r="E1259" s="196">
        <v>10800</v>
      </c>
      <c r="F1259" s="196">
        <v>9356</v>
      </c>
    </row>
    <row r="1260" spans="1:6" ht="15.75">
      <c r="A1260" s="196">
        <v>59800</v>
      </c>
      <c r="B1260" s="196">
        <v>59850</v>
      </c>
      <c r="C1260" s="196">
        <v>10813</v>
      </c>
      <c r="D1260" s="196">
        <v>8066</v>
      </c>
      <c r="E1260" s="196">
        <v>10813</v>
      </c>
      <c r="F1260" s="196">
        <v>9369</v>
      </c>
    </row>
    <row r="1261" spans="1:6" ht="15.75">
      <c r="A1261" s="196">
        <v>59850</v>
      </c>
      <c r="B1261" s="196">
        <v>59900</v>
      </c>
      <c r="C1261" s="196">
        <v>10825</v>
      </c>
      <c r="D1261" s="196">
        <v>8074</v>
      </c>
      <c r="E1261" s="196">
        <v>10825</v>
      </c>
      <c r="F1261" s="196">
        <v>9381</v>
      </c>
    </row>
    <row r="1262" spans="1:6" ht="15.75">
      <c r="A1262" s="196">
        <v>59900</v>
      </c>
      <c r="B1262" s="196">
        <v>59950</v>
      </c>
      <c r="C1262" s="196">
        <v>10838</v>
      </c>
      <c r="D1262" s="196">
        <v>8081</v>
      </c>
      <c r="E1262" s="196">
        <v>10838</v>
      </c>
      <c r="F1262" s="196">
        <v>9394</v>
      </c>
    </row>
    <row r="1263" spans="1:6" ht="15.75">
      <c r="A1263" s="196">
        <v>59950</v>
      </c>
      <c r="B1263" s="196">
        <v>60000</v>
      </c>
      <c r="C1263" s="196">
        <v>10850</v>
      </c>
      <c r="D1263" s="196">
        <v>8089</v>
      </c>
      <c r="E1263" s="196">
        <v>10850</v>
      </c>
      <c r="F1263" s="196">
        <v>9406</v>
      </c>
    </row>
    <row r="1264" spans="1:6" ht="15.75">
      <c r="A1264" s="196">
        <v>60000</v>
      </c>
      <c r="B1264" s="196">
        <v>60050</v>
      </c>
      <c r="C1264" s="196">
        <v>10863</v>
      </c>
      <c r="D1264" s="196">
        <v>8096</v>
      </c>
      <c r="E1264" s="196">
        <v>10863</v>
      </c>
      <c r="F1264" s="196">
        <v>9419</v>
      </c>
    </row>
    <row r="1265" spans="1:6" ht="15.75">
      <c r="A1265" s="196">
        <v>60050</v>
      </c>
      <c r="B1265" s="196">
        <v>60100</v>
      </c>
      <c r="C1265" s="196">
        <v>10875</v>
      </c>
      <c r="D1265" s="196">
        <v>8104</v>
      </c>
      <c r="E1265" s="196">
        <v>10875</v>
      </c>
      <c r="F1265" s="196">
        <v>9431</v>
      </c>
    </row>
    <row r="1266" spans="1:6" ht="15.75">
      <c r="A1266" s="196">
        <v>60100</v>
      </c>
      <c r="B1266" s="196">
        <v>60150</v>
      </c>
      <c r="C1266" s="196">
        <v>10888</v>
      </c>
      <c r="D1266" s="196">
        <v>8111</v>
      </c>
      <c r="E1266" s="196">
        <v>10888</v>
      </c>
      <c r="F1266" s="196">
        <v>9444</v>
      </c>
    </row>
    <row r="1267" spans="1:6" ht="15.75">
      <c r="A1267" s="196">
        <v>60150</v>
      </c>
      <c r="B1267" s="196">
        <v>60200</v>
      </c>
      <c r="C1267" s="196">
        <v>10900</v>
      </c>
      <c r="D1267" s="196">
        <v>8119</v>
      </c>
      <c r="E1267" s="196">
        <v>10900</v>
      </c>
      <c r="F1267" s="196">
        <v>9456</v>
      </c>
    </row>
    <row r="1268" spans="1:6" ht="15.75">
      <c r="A1268" s="196">
        <v>60200</v>
      </c>
      <c r="B1268" s="196">
        <v>60250</v>
      </c>
      <c r="C1268" s="196">
        <v>10913</v>
      </c>
      <c r="D1268" s="196">
        <v>8126</v>
      </c>
      <c r="E1268" s="196">
        <v>10913</v>
      </c>
      <c r="F1268" s="196">
        <v>9469</v>
      </c>
    </row>
    <row r="1269" spans="1:6" ht="15.75">
      <c r="A1269" s="196">
        <v>60250</v>
      </c>
      <c r="B1269" s="196">
        <v>60300</v>
      </c>
      <c r="C1269" s="196">
        <v>10925</v>
      </c>
      <c r="D1269" s="196">
        <v>8134</v>
      </c>
      <c r="E1269" s="196">
        <v>10925</v>
      </c>
      <c r="F1269" s="196">
        <v>9481</v>
      </c>
    </row>
    <row r="1270" spans="1:6" ht="15.75">
      <c r="A1270" s="196">
        <v>60300</v>
      </c>
      <c r="B1270" s="196">
        <v>60350</v>
      </c>
      <c r="C1270" s="196">
        <v>10938</v>
      </c>
      <c r="D1270" s="196">
        <v>8141</v>
      </c>
      <c r="E1270" s="196">
        <v>10938</v>
      </c>
      <c r="F1270" s="196">
        <v>9494</v>
      </c>
    </row>
    <row r="1271" spans="1:6" ht="15.75">
      <c r="A1271" s="196">
        <v>60350</v>
      </c>
      <c r="B1271" s="196">
        <v>60400</v>
      </c>
      <c r="C1271" s="196">
        <v>10950</v>
      </c>
      <c r="D1271" s="196">
        <v>8149</v>
      </c>
      <c r="E1271" s="196">
        <v>10950</v>
      </c>
      <c r="F1271" s="196">
        <v>9506</v>
      </c>
    </row>
    <row r="1272" spans="1:6" ht="15.75">
      <c r="A1272" s="196">
        <v>60400</v>
      </c>
      <c r="B1272" s="196">
        <v>60450</v>
      </c>
      <c r="C1272" s="196">
        <v>10963</v>
      </c>
      <c r="D1272" s="196">
        <v>8156</v>
      </c>
      <c r="E1272" s="196">
        <v>10963</v>
      </c>
      <c r="F1272" s="196">
        <v>9519</v>
      </c>
    </row>
    <row r="1273" spans="1:6" ht="15.75">
      <c r="A1273" s="196">
        <v>60450</v>
      </c>
      <c r="B1273" s="196">
        <v>60500</v>
      </c>
      <c r="C1273" s="196">
        <v>10975</v>
      </c>
      <c r="D1273" s="196">
        <v>8164</v>
      </c>
      <c r="E1273" s="196">
        <v>10975</v>
      </c>
      <c r="F1273" s="196">
        <v>9531</v>
      </c>
    </row>
    <row r="1274" spans="1:6" ht="15.75">
      <c r="A1274" s="196">
        <v>60500</v>
      </c>
      <c r="B1274" s="196">
        <v>60550</v>
      </c>
      <c r="C1274" s="196">
        <v>10988</v>
      </c>
      <c r="D1274" s="196">
        <v>8171</v>
      </c>
      <c r="E1274" s="196">
        <v>10988</v>
      </c>
      <c r="F1274" s="196">
        <v>9544</v>
      </c>
    </row>
    <row r="1275" spans="1:6" ht="15.75">
      <c r="A1275" s="196">
        <v>60550</v>
      </c>
      <c r="B1275" s="196">
        <v>60600</v>
      </c>
      <c r="C1275" s="196">
        <v>11000</v>
      </c>
      <c r="D1275" s="196">
        <v>8179</v>
      </c>
      <c r="E1275" s="196">
        <v>11000</v>
      </c>
      <c r="F1275" s="196">
        <v>9556</v>
      </c>
    </row>
    <row r="1276" spans="1:6" ht="15.75">
      <c r="A1276" s="196">
        <v>60600</v>
      </c>
      <c r="B1276" s="196">
        <v>60650</v>
      </c>
      <c r="C1276" s="196">
        <v>11013</v>
      </c>
      <c r="D1276" s="196">
        <v>8186</v>
      </c>
      <c r="E1276" s="196">
        <v>11013</v>
      </c>
      <c r="F1276" s="196">
        <v>9569</v>
      </c>
    </row>
    <row r="1277" spans="1:6" ht="15.75">
      <c r="A1277" s="196">
        <v>60650</v>
      </c>
      <c r="B1277" s="196">
        <v>60700</v>
      </c>
      <c r="C1277" s="196">
        <v>11025</v>
      </c>
      <c r="D1277" s="196">
        <v>8194</v>
      </c>
      <c r="E1277" s="196">
        <v>11025</v>
      </c>
      <c r="F1277" s="196">
        <v>9581</v>
      </c>
    </row>
    <row r="1278" spans="1:6" ht="15.75">
      <c r="A1278" s="196">
        <v>60700</v>
      </c>
      <c r="B1278" s="196">
        <v>60750</v>
      </c>
      <c r="C1278" s="196">
        <v>11038</v>
      </c>
      <c r="D1278" s="196">
        <v>8201</v>
      </c>
      <c r="E1278" s="196">
        <v>11038</v>
      </c>
      <c r="F1278" s="196">
        <v>9594</v>
      </c>
    </row>
    <row r="1279" spans="1:6" ht="15.75">
      <c r="A1279" s="196">
        <v>60750</v>
      </c>
      <c r="B1279" s="196">
        <v>60800</v>
      </c>
      <c r="C1279" s="196">
        <v>11050</v>
      </c>
      <c r="D1279" s="196">
        <v>8209</v>
      </c>
      <c r="E1279" s="196">
        <v>11050</v>
      </c>
      <c r="F1279" s="196">
        <v>9606</v>
      </c>
    </row>
    <row r="1280" spans="1:6" ht="15.75">
      <c r="A1280" s="196">
        <v>60800</v>
      </c>
      <c r="B1280" s="196">
        <v>60850</v>
      </c>
      <c r="C1280" s="196">
        <v>11063</v>
      </c>
      <c r="D1280" s="196">
        <v>8216</v>
      </c>
      <c r="E1280" s="196">
        <v>11063</v>
      </c>
      <c r="F1280" s="196">
        <v>9619</v>
      </c>
    </row>
    <row r="1281" spans="1:6" ht="15.75">
      <c r="A1281" s="196">
        <v>60850</v>
      </c>
      <c r="B1281" s="196">
        <v>60900</v>
      </c>
      <c r="C1281" s="196">
        <v>11075</v>
      </c>
      <c r="D1281" s="196">
        <v>8224</v>
      </c>
      <c r="E1281" s="196">
        <v>11075</v>
      </c>
      <c r="F1281" s="196">
        <v>9631</v>
      </c>
    </row>
    <row r="1282" spans="1:6" ht="15.75">
      <c r="A1282" s="196">
        <v>60900</v>
      </c>
      <c r="B1282" s="196">
        <v>60950</v>
      </c>
      <c r="C1282" s="196">
        <v>11088</v>
      </c>
      <c r="D1282" s="196">
        <v>8231</v>
      </c>
      <c r="E1282" s="196">
        <v>11088</v>
      </c>
      <c r="F1282" s="196">
        <v>9644</v>
      </c>
    </row>
    <row r="1283" spans="1:6" ht="15.75">
      <c r="A1283" s="196">
        <v>60950</v>
      </c>
      <c r="B1283" s="196">
        <v>61000</v>
      </c>
      <c r="C1283" s="196">
        <v>11100</v>
      </c>
      <c r="D1283" s="196">
        <v>8239</v>
      </c>
      <c r="E1283" s="196">
        <v>11100</v>
      </c>
      <c r="F1283" s="196">
        <v>9656</v>
      </c>
    </row>
    <row r="1284" spans="1:6" ht="15.75">
      <c r="A1284" s="196">
        <v>61000</v>
      </c>
      <c r="B1284" s="196">
        <v>61050</v>
      </c>
      <c r="C1284" s="196">
        <v>11113</v>
      </c>
      <c r="D1284" s="196">
        <v>8246</v>
      </c>
      <c r="E1284" s="196">
        <v>11113</v>
      </c>
      <c r="F1284" s="196">
        <v>9669</v>
      </c>
    </row>
    <row r="1285" spans="1:6" ht="15.75">
      <c r="A1285" s="196">
        <v>61050</v>
      </c>
      <c r="B1285" s="196">
        <v>61100</v>
      </c>
      <c r="C1285" s="196">
        <v>11125</v>
      </c>
      <c r="D1285" s="196">
        <v>8254</v>
      </c>
      <c r="E1285" s="196">
        <v>11125</v>
      </c>
      <c r="F1285" s="196">
        <v>9681</v>
      </c>
    </row>
    <row r="1286" spans="1:6" ht="15.75">
      <c r="A1286" s="196">
        <v>61100</v>
      </c>
      <c r="B1286" s="196">
        <v>61150</v>
      </c>
      <c r="C1286" s="196">
        <v>11138</v>
      </c>
      <c r="D1286" s="196">
        <v>8261</v>
      </c>
      <c r="E1286" s="196">
        <v>11138</v>
      </c>
      <c r="F1286" s="196">
        <v>9694</v>
      </c>
    </row>
    <row r="1287" spans="1:6" ht="15.75">
      <c r="A1287" s="196">
        <v>61150</v>
      </c>
      <c r="B1287" s="196">
        <v>61200</v>
      </c>
      <c r="C1287" s="196">
        <v>11150</v>
      </c>
      <c r="D1287" s="196">
        <v>8269</v>
      </c>
      <c r="E1287" s="196">
        <v>11150</v>
      </c>
      <c r="F1287" s="196">
        <v>9706</v>
      </c>
    </row>
    <row r="1288" spans="1:6" ht="15.75">
      <c r="A1288" s="196">
        <v>61200</v>
      </c>
      <c r="B1288" s="196">
        <v>61250</v>
      </c>
      <c r="C1288" s="196">
        <v>11163</v>
      </c>
      <c r="D1288" s="196">
        <v>8276</v>
      </c>
      <c r="E1288" s="196">
        <v>11163</v>
      </c>
      <c r="F1288" s="196">
        <v>9719</v>
      </c>
    </row>
    <row r="1289" spans="1:6" ht="15.75">
      <c r="A1289" s="196">
        <v>61250</v>
      </c>
      <c r="B1289" s="196">
        <v>61300</v>
      </c>
      <c r="C1289" s="196">
        <v>11175</v>
      </c>
      <c r="D1289" s="196">
        <v>8284</v>
      </c>
      <c r="E1289" s="196">
        <v>11175</v>
      </c>
      <c r="F1289" s="196">
        <v>9731</v>
      </c>
    </row>
    <row r="1290" spans="1:6" ht="15.75">
      <c r="A1290" s="196">
        <v>61300</v>
      </c>
      <c r="B1290" s="196">
        <v>61350</v>
      </c>
      <c r="C1290" s="196">
        <v>11188</v>
      </c>
      <c r="D1290" s="196">
        <v>8291</v>
      </c>
      <c r="E1290" s="196">
        <v>11188</v>
      </c>
      <c r="F1290" s="196">
        <v>9744</v>
      </c>
    </row>
    <row r="1291" spans="1:6" ht="15.75">
      <c r="A1291" s="196">
        <v>61350</v>
      </c>
      <c r="B1291" s="196">
        <v>61400</v>
      </c>
      <c r="C1291" s="196">
        <v>11200</v>
      </c>
      <c r="D1291" s="196">
        <v>8299</v>
      </c>
      <c r="E1291" s="196">
        <v>11200</v>
      </c>
      <c r="F1291" s="196">
        <v>9756</v>
      </c>
    </row>
    <row r="1292" spans="1:6" ht="15.75">
      <c r="A1292" s="196">
        <v>61400</v>
      </c>
      <c r="B1292" s="196">
        <v>61450</v>
      </c>
      <c r="C1292" s="196">
        <v>11213</v>
      </c>
      <c r="D1292" s="196">
        <v>8306</v>
      </c>
      <c r="E1292" s="196">
        <v>11213</v>
      </c>
      <c r="F1292" s="196">
        <v>9769</v>
      </c>
    </row>
    <row r="1293" spans="1:6" ht="15.75">
      <c r="A1293" s="196">
        <v>61450</v>
      </c>
      <c r="B1293" s="196">
        <v>61500</v>
      </c>
      <c r="C1293" s="196">
        <v>11225</v>
      </c>
      <c r="D1293" s="196">
        <v>8314</v>
      </c>
      <c r="E1293" s="196">
        <v>11225</v>
      </c>
      <c r="F1293" s="196">
        <v>9781</v>
      </c>
    </row>
    <row r="1294" spans="1:6" ht="15.75">
      <c r="A1294" s="196">
        <v>61500</v>
      </c>
      <c r="B1294" s="196">
        <v>61550</v>
      </c>
      <c r="C1294" s="196">
        <v>11238</v>
      </c>
      <c r="D1294" s="196">
        <v>8321</v>
      </c>
      <c r="E1294" s="196">
        <v>11238</v>
      </c>
      <c r="F1294" s="196">
        <v>9794</v>
      </c>
    </row>
    <row r="1295" spans="1:6" ht="15.75">
      <c r="A1295" s="196">
        <v>61550</v>
      </c>
      <c r="B1295" s="196">
        <v>61600</v>
      </c>
      <c r="C1295" s="196">
        <v>11250</v>
      </c>
      <c r="D1295" s="196">
        <v>8329</v>
      </c>
      <c r="E1295" s="196">
        <v>11250</v>
      </c>
      <c r="F1295" s="196">
        <v>9806</v>
      </c>
    </row>
    <row r="1296" spans="1:6" ht="15.75">
      <c r="A1296" s="196">
        <v>61600</v>
      </c>
      <c r="B1296" s="196">
        <v>61650</v>
      </c>
      <c r="C1296" s="196">
        <v>11263</v>
      </c>
      <c r="D1296" s="196">
        <v>8336</v>
      </c>
      <c r="E1296" s="196">
        <v>11263</v>
      </c>
      <c r="F1296" s="196">
        <v>9819</v>
      </c>
    </row>
    <row r="1297" spans="1:6" ht="15.75">
      <c r="A1297" s="196">
        <v>61650</v>
      </c>
      <c r="B1297" s="196">
        <v>61700</v>
      </c>
      <c r="C1297" s="196">
        <v>11275</v>
      </c>
      <c r="D1297" s="196">
        <v>8344</v>
      </c>
      <c r="E1297" s="196">
        <v>11275</v>
      </c>
      <c r="F1297" s="196">
        <v>9831</v>
      </c>
    </row>
    <row r="1298" spans="1:6" ht="15.75">
      <c r="A1298" s="196">
        <v>61700</v>
      </c>
      <c r="B1298" s="196">
        <v>61750</v>
      </c>
      <c r="C1298" s="196">
        <v>11288</v>
      </c>
      <c r="D1298" s="196">
        <v>8351</v>
      </c>
      <c r="E1298" s="196">
        <v>11288</v>
      </c>
      <c r="F1298" s="196">
        <v>9844</v>
      </c>
    </row>
    <row r="1299" spans="1:6" ht="15.75">
      <c r="A1299" s="196">
        <v>61750</v>
      </c>
      <c r="B1299" s="196">
        <v>61800</v>
      </c>
      <c r="C1299" s="196">
        <v>11300</v>
      </c>
      <c r="D1299" s="196">
        <v>8359</v>
      </c>
      <c r="E1299" s="196">
        <v>11300</v>
      </c>
      <c r="F1299" s="196">
        <v>9856</v>
      </c>
    </row>
    <row r="1300" spans="1:6" ht="15.75">
      <c r="A1300" s="196">
        <v>61800</v>
      </c>
      <c r="B1300" s="196">
        <v>61850</v>
      </c>
      <c r="C1300" s="196">
        <v>11313</v>
      </c>
      <c r="D1300" s="196">
        <v>8366</v>
      </c>
      <c r="E1300" s="196">
        <v>11313</v>
      </c>
      <c r="F1300" s="196">
        <v>9869</v>
      </c>
    </row>
    <row r="1301" spans="1:6" ht="15.75">
      <c r="A1301" s="196">
        <v>61850</v>
      </c>
      <c r="B1301" s="196">
        <v>61900</v>
      </c>
      <c r="C1301" s="196">
        <v>11325</v>
      </c>
      <c r="D1301" s="196">
        <v>8374</v>
      </c>
      <c r="E1301" s="196">
        <v>11325</v>
      </c>
      <c r="F1301" s="196">
        <v>9881</v>
      </c>
    </row>
    <row r="1302" spans="1:6" ht="15.75">
      <c r="A1302" s="196">
        <v>61900</v>
      </c>
      <c r="B1302" s="196">
        <v>61950</v>
      </c>
      <c r="C1302" s="196">
        <v>11338</v>
      </c>
      <c r="D1302" s="196">
        <v>8381</v>
      </c>
      <c r="E1302" s="196">
        <v>11338</v>
      </c>
      <c r="F1302" s="196">
        <v>9894</v>
      </c>
    </row>
    <row r="1303" spans="1:6" ht="15.75">
      <c r="A1303" s="196">
        <v>61950</v>
      </c>
      <c r="B1303" s="196">
        <v>62000</v>
      </c>
      <c r="C1303" s="196">
        <v>11350</v>
      </c>
      <c r="D1303" s="196">
        <v>8389</v>
      </c>
      <c r="E1303" s="196">
        <v>11350</v>
      </c>
      <c r="F1303" s="196">
        <v>9906</v>
      </c>
    </row>
    <row r="1304" spans="1:6" ht="15.75">
      <c r="A1304" s="196">
        <v>62000</v>
      </c>
      <c r="B1304" s="196">
        <v>62050</v>
      </c>
      <c r="C1304" s="196">
        <v>11363</v>
      </c>
      <c r="D1304" s="196">
        <v>8396</v>
      </c>
      <c r="E1304" s="196">
        <v>11363</v>
      </c>
      <c r="F1304" s="196">
        <v>9919</v>
      </c>
    </row>
    <row r="1305" spans="1:6" ht="15.75">
      <c r="A1305" s="196">
        <v>62050</v>
      </c>
      <c r="B1305" s="196">
        <v>62100</v>
      </c>
      <c r="C1305" s="196">
        <v>11375</v>
      </c>
      <c r="D1305" s="196">
        <v>8404</v>
      </c>
      <c r="E1305" s="196">
        <v>11375</v>
      </c>
      <c r="F1305" s="196">
        <v>9931</v>
      </c>
    </row>
    <row r="1306" spans="1:6" ht="15.75">
      <c r="A1306" s="196">
        <v>62100</v>
      </c>
      <c r="B1306" s="196">
        <v>62150</v>
      </c>
      <c r="C1306" s="196">
        <v>11388</v>
      </c>
      <c r="D1306" s="196">
        <v>8411</v>
      </c>
      <c r="E1306" s="196">
        <v>11388</v>
      </c>
      <c r="F1306" s="196">
        <v>9944</v>
      </c>
    </row>
    <row r="1307" spans="1:6" ht="15.75">
      <c r="A1307" s="196">
        <v>62150</v>
      </c>
      <c r="B1307" s="196">
        <v>62200</v>
      </c>
      <c r="C1307" s="196">
        <v>11400</v>
      </c>
      <c r="D1307" s="196">
        <v>8419</v>
      </c>
      <c r="E1307" s="196">
        <v>11400</v>
      </c>
      <c r="F1307" s="196">
        <v>9956</v>
      </c>
    </row>
    <row r="1308" spans="1:6" ht="15.75">
      <c r="A1308" s="196">
        <v>62200</v>
      </c>
      <c r="B1308" s="196">
        <v>62250</v>
      </c>
      <c r="C1308" s="196">
        <v>11413</v>
      </c>
      <c r="D1308" s="196">
        <v>8426</v>
      </c>
      <c r="E1308" s="196">
        <v>11413</v>
      </c>
      <c r="F1308" s="196">
        <v>9969</v>
      </c>
    </row>
    <row r="1309" spans="1:6" ht="15.75">
      <c r="A1309" s="196">
        <v>62250</v>
      </c>
      <c r="B1309" s="196">
        <v>62300</v>
      </c>
      <c r="C1309" s="196">
        <v>11425</v>
      </c>
      <c r="D1309" s="196">
        <v>8434</v>
      </c>
      <c r="E1309" s="196">
        <v>11425</v>
      </c>
      <c r="F1309" s="196">
        <v>9981</v>
      </c>
    </row>
    <row r="1310" spans="1:6" ht="15.75">
      <c r="A1310" s="196">
        <v>62300</v>
      </c>
      <c r="B1310" s="196">
        <v>62350</v>
      </c>
      <c r="C1310" s="196">
        <v>11438</v>
      </c>
      <c r="D1310" s="196">
        <v>8441</v>
      </c>
      <c r="E1310" s="196">
        <v>11438</v>
      </c>
      <c r="F1310" s="196">
        <v>9994</v>
      </c>
    </row>
    <row r="1311" spans="1:6" ht="15.75">
      <c r="A1311" s="196">
        <v>62350</v>
      </c>
      <c r="B1311" s="196">
        <v>62400</v>
      </c>
      <c r="C1311" s="196">
        <v>11450</v>
      </c>
      <c r="D1311" s="196">
        <v>8449</v>
      </c>
      <c r="E1311" s="196">
        <v>11450</v>
      </c>
      <c r="F1311" s="196">
        <v>10006</v>
      </c>
    </row>
    <row r="1312" spans="1:6" ht="15.75">
      <c r="A1312" s="196">
        <v>62400</v>
      </c>
      <c r="B1312" s="196">
        <v>62450</v>
      </c>
      <c r="C1312" s="196">
        <v>11463</v>
      </c>
      <c r="D1312" s="196">
        <v>8456</v>
      </c>
      <c r="E1312" s="196">
        <v>11463</v>
      </c>
      <c r="F1312" s="196">
        <v>10019</v>
      </c>
    </row>
    <row r="1313" spans="1:6" ht="15.75">
      <c r="A1313" s="196">
        <v>62450</v>
      </c>
      <c r="B1313" s="196">
        <v>62500</v>
      </c>
      <c r="C1313" s="196">
        <v>11475</v>
      </c>
      <c r="D1313" s="196">
        <v>8464</v>
      </c>
      <c r="E1313" s="196">
        <v>11475</v>
      </c>
      <c r="F1313" s="196">
        <v>10031</v>
      </c>
    </row>
    <row r="1314" spans="1:6" ht="15.75">
      <c r="A1314" s="196">
        <v>62500</v>
      </c>
      <c r="B1314" s="196">
        <v>62550</v>
      </c>
      <c r="C1314" s="196">
        <v>11488</v>
      </c>
      <c r="D1314" s="196">
        <v>8471</v>
      </c>
      <c r="E1314" s="196">
        <v>11488</v>
      </c>
      <c r="F1314" s="196">
        <v>10044</v>
      </c>
    </row>
    <row r="1315" spans="1:6" ht="15.75">
      <c r="A1315" s="196">
        <v>62550</v>
      </c>
      <c r="B1315" s="196">
        <v>62600</v>
      </c>
      <c r="C1315" s="196">
        <v>11500</v>
      </c>
      <c r="D1315" s="196">
        <v>8479</v>
      </c>
      <c r="E1315" s="196">
        <v>11500</v>
      </c>
      <c r="F1315" s="196">
        <v>10056</v>
      </c>
    </row>
    <row r="1316" spans="1:6" ht="15.75">
      <c r="A1316" s="196">
        <v>62600</v>
      </c>
      <c r="B1316" s="196">
        <v>62650</v>
      </c>
      <c r="C1316" s="196">
        <v>11513</v>
      </c>
      <c r="D1316" s="196">
        <v>8486</v>
      </c>
      <c r="E1316" s="196">
        <v>11513</v>
      </c>
      <c r="F1316" s="196">
        <v>10069</v>
      </c>
    </row>
    <row r="1317" spans="1:6" ht="15.75">
      <c r="A1317" s="196">
        <v>62650</v>
      </c>
      <c r="B1317" s="196">
        <v>62700</v>
      </c>
      <c r="C1317" s="196">
        <v>11525</v>
      </c>
      <c r="D1317" s="196">
        <v>8494</v>
      </c>
      <c r="E1317" s="196">
        <v>11525</v>
      </c>
      <c r="F1317" s="196">
        <v>10081</v>
      </c>
    </row>
    <row r="1318" spans="1:6" ht="15.75">
      <c r="A1318" s="196">
        <v>62700</v>
      </c>
      <c r="B1318" s="196">
        <v>62750</v>
      </c>
      <c r="C1318" s="196">
        <v>11538</v>
      </c>
      <c r="D1318" s="196">
        <v>8501</v>
      </c>
      <c r="E1318" s="196">
        <v>11538</v>
      </c>
      <c r="F1318" s="196">
        <v>10094</v>
      </c>
    </row>
    <row r="1319" spans="1:6" ht="15.75">
      <c r="A1319" s="196">
        <v>62750</v>
      </c>
      <c r="B1319" s="196">
        <v>62800</v>
      </c>
      <c r="C1319" s="196">
        <v>11550</v>
      </c>
      <c r="D1319" s="196">
        <v>8509</v>
      </c>
      <c r="E1319" s="196">
        <v>11550</v>
      </c>
      <c r="F1319" s="196">
        <v>10106</v>
      </c>
    </row>
    <row r="1320" spans="1:6" ht="15.75">
      <c r="A1320" s="196">
        <v>62800</v>
      </c>
      <c r="B1320" s="196">
        <v>62850</v>
      </c>
      <c r="C1320" s="196">
        <v>11563</v>
      </c>
      <c r="D1320" s="196">
        <v>8516</v>
      </c>
      <c r="E1320" s="196">
        <v>11563</v>
      </c>
      <c r="F1320" s="196">
        <v>10119</v>
      </c>
    </row>
    <row r="1321" spans="1:6" ht="15.75">
      <c r="A1321" s="196">
        <v>62850</v>
      </c>
      <c r="B1321" s="196">
        <v>62900</v>
      </c>
      <c r="C1321" s="196">
        <v>11575</v>
      </c>
      <c r="D1321" s="196">
        <v>8524</v>
      </c>
      <c r="E1321" s="196">
        <v>11575</v>
      </c>
      <c r="F1321" s="196">
        <v>10131</v>
      </c>
    </row>
    <row r="1322" spans="1:6" ht="15.75">
      <c r="A1322" s="196">
        <v>62900</v>
      </c>
      <c r="B1322" s="196">
        <v>62950</v>
      </c>
      <c r="C1322" s="196">
        <v>11588</v>
      </c>
      <c r="D1322" s="196">
        <v>8531</v>
      </c>
      <c r="E1322" s="196">
        <v>11588</v>
      </c>
      <c r="F1322" s="196">
        <v>10144</v>
      </c>
    </row>
    <row r="1323" spans="1:6" ht="15.75">
      <c r="A1323" s="196">
        <v>62950</v>
      </c>
      <c r="B1323" s="196">
        <v>63000</v>
      </c>
      <c r="C1323" s="196">
        <v>11600</v>
      </c>
      <c r="D1323" s="196">
        <v>8539</v>
      </c>
      <c r="E1323" s="196">
        <v>11600</v>
      </c>
      <c r="F1323" s="196">
        <v>10156</v>
      </c>
    </row>
    <row r="1324" spans="1:6" ht="15.75">
      <c r="A1324" s="196">
        <v>63000</v>
      </c>
      <c r="B1324" s="196">
        <v>63050</v>
      </c>
      <c r="C1324" s="196">
        <v>11613</v>
      </c>
      <c r="D1324" s="196">
        <v>8546</v>
      </c>
      <c r="E1324" s="196">
        <v>11613</v>
      </c>
      <c r="F1324" s="196">
        <v>10169</v>
      </c>
    </row>
    <row r="1325" spans="1:6" ht="15.75">
      <c r="A1325" s="196">
        <v>63050</v>
      </c>
      <c r="B1325" s="196">
        <v>63100</v>
      </c>
      <c r="C1325" s="196">
        <v>11625</v>
      </c>
      <c r="D1325" s="196">
        <v>8554</v>
      </c>
      <c r="E1325" s="196">
        <v>11625</v>
      </c>
      <c r="F1325" s="196">
        <v>10181</v>
      </c>
    </row>
    <row r="1326" spans="1:6" ht="15.75">
      <c r="A1326" s="196">
        <v>63100</v>
      </c>
      <c r="B1326" s="196">
        <v>63150</v>
      </c>
      <c r="C1326" s="196">
        <v>11638</v>
      </c>
      <c r="D1326" s="196">
        <v>8561</v>
      </c>
      <c r="E1326" s="196">
        <v>11638</v>
      </c>
      <c r="F1326" s="196">
        <v>10194</v>
      </c>
    </row>
    <row r="1327" spans="1:6" ht="15.75">
      <c r="A1327" s="196">
        <v>63150</v>
      </c>
      <c r="B1327" s="196">
        <v>63200</v>
      </c>
      <c r="C1327" s="196">
        <v>11650</v>
      </c>
      <c r="D1327" s="196">
        <v>8569</v>
      </c>
      <c r="E1327" s="196">
        <v>11650</v>
      </c>
      <c r="F1327" s="196">
        <v>10206</v>
      </c>
    </row>
    <row r="1328" spans="1:6" ht="15.75">
      <c r="A1328" s="196">
        <v>63200</v>
      </c>
      <c r="B1328" s="196">
        <v>63250</v>
      </c>
      <c r="C1328" s="196">
        <v>11663</v>
      </c>
      <c r="D1328" s="196">
        <v>8576</v>
      </c>
      <c r="E1328" s="196">
        <v>11663</v>
      </c>
      <c r="F1328" s="196">
        <v>10219</v>
      </c>
    </row>
    <row r="1329" spans="1:6" ht="15.75">
      <c r="A1329" s="196">
        <v>63250</v>
      </c>
      <c r="B1329" s="196">
        <v>63300</v>
      </c>
      <c r="C1329" s="196">
        <v>11675</v>
      </c>
      <c r="D1329" s="196">
        <v>8584</v>
      </c>
      <c r="E1329" s="196">
        <v>11675</v>
      </c>
      <c r="F1329" s="196">
        <v>10231</v>
      </c>
    </row>
    <row r="1330" spans="1:6" ht="15.75">
      <c r="A1330" s="196">
        <v>63300</v>
      </c>
      <c r="B1330" s="196">
        <v>63350</v>
      </c>
      <c r="C1330" s="196">
        <v>11688</v>
      </c>
      <c r="D1330" s="196">
        <v>8591</v>
      </c>
      <c r="E1330" s="196">
        <v>11688</v>
      </c>
      <c r="F1330" s="196">
        <v>10244</v>
      </c>
    </row>
    <row r="1331" spans="1:6" ht="15.75">
      <c r="A1331" s="196">
        <v>63350</v>
      </c>
      <c r="B1331" s="196">
        <v>63400</v>
      </c>
      <c r="C1331" s="196">
        <v>11700</v>
      </c>
      <c r="D1331" s="196">
        <v>8599</v>
      </c>
      <c r="E1331" s="196">
        <v>11700</v>
      </c>
      <c r="F1331" s="196">
        <v>10256</v>
      </c>
    </row>
    <row r="1332" spans="1:6" ht="15.75">
      <c r="A1332" s="196">
        <v>63400</v>
      </c>
      <c r="B1332" s="196">
        <v>63450</v>
      </c>
      <c r="C1332" s="196">
        <v>11713</v>
      </c>
      <c r="D1332" s="196">
        <v>8606</v>
      </c>
      <c r="E1332" s="196">
        <v>11713</v>
      </c>
      <c r="F1332" s="196">
        <v>10269</v>
      </c>
    </row>
    <row r="1333" spans="1:6" ht="15.75">
      <c r="A1333" s="196">
        <v>63450</v>
      </c>
      <c r="B1333" s="196">
        <v>63500</v>
      </c>
      <c r="C1333" s="196">
        <v>11725</v>
      </c>
      <c r="D1333" s="196">
        <v>8614</v>
      </c>
      <c r="E1333" s="196">
        <v>11725</v>
      </c>
      <c r="F1333" s="196">
        <v>10281</v>
      </c>
    </row>
    <row r="1334" spans="1:6" ht="15.75">
      <c r="A1334" s="196">
        <v>63500</v>
      </c>
      <c r="B1334" s="196">
        <v>63550</v>
      </c>
      <c r="C1334" s="196">
        <v>11738</v>
      </c>
      <c r="D1334" s="196">
        <v>8621</v>
      </c>
      <c r="E1334" s="196">
        <v>11738</v>
      </c>
      <c r="F1334" s="196">
        <v>10294</v>
      </c>
    </row>
    <row r="1335" spans="1:6" ht="15.75">
      <c r="A1335" s="196">
        <v>63550</v>
      </c>
      <c r="B1335" s="196">
        <v>63600</v>
      </c>
      <c r="C1335" s="196">
        <v>11750</v>
      </c>
      <c r="D1335" s="196">
        <v>8629</v>
      </c>
      <c r="E1335" s="196">
        <v>11750</v>
      </c>
      <c r="F1335" s="196">
        <v>10306</v>
      </c>
    </row>
    <row r="1336" spans="1:6" ht="15.75">
      <c r="A1336" s="196">
        <v>63600</v>
      </c>
      <c r="B1336" s="196">
        <v>63650</v>
      </c>
      <c r="C1336" s="196">
        <v>11763</v>
      </c>
      <c r="D1336" s="196">
        <v>8636</v>
      </c>
      <c r="E1336" s="196">
        <v>11763</v>
      </c>
      <c r="F1336" s="196">
        <v>10319</v>
      </c>
    </row>
    <row r="1337" spans="1:6" ht="15.75">
      <c r="A1337" s="196">
        <v>63650</v>
      </c>
      <c r="B1337" s="196">
        <v>63700</v>
      </c>
      <c r="C1337" s="196">
        <v>11775</v>
      </c>
      <c r="D1337" s="196">
        <v>8644</v>
      </c>
      <c r="E1337" s="196">
        <v>11775</v>
      </c>
      <c r="F1337" s="196">
        <v>10331</v>
      </c>
    </row>
    <row r="1338" spans="1:6" ht="15.75">
      <c r="A1338" s="196">
        <v>63700</v>
      </c>
      <c r="B1338" s="196">
        <v>63750</v>
      </c>
      <c r="C1338" s="196">
        <v>11788</v>
      </c>
      <c r="D1338" s="196">
        <v>8651</v>
      </c>
      <c r="E1338" s="196">
        <v>11788</v>
      </c>
      <c r="F1338" s="196">
        <v>10344</v>
      </c>
    </row>
    <row r="1339" spans="1:6" ht="15.75">
      <c r="A1339" s="196">
        <v>63750</v>
      </c>
      <c r="B1339" s="196">
        <v>63800</v>
      </c>
      <c r="C1339" s="196">
        <v>11800</v>
      </c>
      <c r="D1339" s="196">
        <v>8659</v>
      </c>
      <c r="E1339" s="196">
        <v>11800</v>
      </c>
      <c r="F1339" s="196">
        <v>10356</v>
      </c>
    </row>
    <row r="1340" spans="1:6" ht="15.75">
      <c r="A1340" s="196">
        <v>63800</v>
      </c>
      <c r="B1340" s="196">
        <v>63850</v>
      </c>
      <c r="C1340" s="196">
        <v>11813</v>
      </c>
      <c r="D1340" s="196">
        <v>8666</v>
      </c>
      <c r="E1340" s="196">
        <v>11813</v>
      </c>
      <c r="F1340" s="196">
        <v>10369</v>
      </c>
    </row>
    <row r="1341" spans="1:6" ht="15.75">
      <c r="A1341" s="196">
        <v>63850</v>
      </c>
      <c r="B1341" s="196">
        <v>63900</v>
      </c>
      <c r="C1341" s="196">
        <v>11825</v>
      </c>
      <c r="D1341" s="196">
        <v>8674</v>
      </c>
      <c r="E1341" s="196">
        <v>11825</v>
      </c>
      <c r="F1341" s="196">
        <v>10381</v>
      </c>
    </row>
    <row r="1342" spans="1:6" ht="15.75">
      <c r="A1342" s="196">
        <v>63900</v>
      </c>
      <c r="B1342" s="196">
        <v>63950</v>
      </c>
      <c r="C1342" s="196">
        <v>11838</v>
      </c>
      <c r="D1342" s="196">
        <v>8681</v>
      </c>
      <c r="E1342" s="196">
        <v>11838</v>
      </c>
      <c r="F1342" s="196">
        <v>10394</v>
      </c>
    </row>
    <row r="1343" spans="1:6" ht="15.75">
      <c r="A1343" s="196">
        <v>63950</v>
      </c>
      <c r="B1343" s="196">
        <v>64000</v>
      </c>
      <c r="C1343" s="196">
        <v>11850</v>
      </c>
      <c r="D1343" s="196">
        <v>8689</v>
      </c>
      <c r="E1343" s="196">
        <v>11850</v>
      </c>
      <c r="F1343" s="196">
        <v>10406</v>
      </c>
    </row>
    <row r="1344" spans="1:6" ht="15.75">
      <c r="A1344" s="196">
        <v>64000</v>
      </c>
      <c r="B1344" s="196">
        <v>64050</v>
      </c>
      <c r="C1344" s="196">
        <v>11863</v>
      </c>
      <c r="D1344" s="196">
        <v>8696</v>
      </c>
      <c r="E1344" s="196">
        <v>11863</v>
      </c>
      <c r="F1344" s="196">
        <v>10419</v>
      </c>
    </row>
    <row r="1345" spans="1:6" ht="15.75">
      <c r="A1345" s="196">
        <v>64050</v>
      </c>
      <c r="B1345" s="196">
        <v>64100</v>
      </c>
      <c r="C1345" s="196">
        <v>11875</v>
      </c>
      <c r="D1345" s="196">
        <v>8704</v>
      </c>
      <c r="E1345" s="196">
        <v>11875</v>
      </c>
      <c r="F1345" s="196">
        <v>10431</v>
      </c>
    </row>
    <row r="1346" spans="1:6" ht="15.75">
      <c r="A1346" s="196">
        <v>64100</v>
      </c>
      <c r="B1346" s="196">
        <v>64150</v>
      </c>
      <c r="C1346" s="196">
        <v>11888</v>
      </c>
      <c r="D1346" s="196">
        <v>8711</v>
      </c>
      <c r="E1346" s="196">
        <v>11888</v>
      </c>
      <c r="F1346" s="196">
        <v>10444</v>
      </c>
    </row>
    <row r="1347" spans="1:6" ht="15.75">
      <c r="A1347" s="196">
        <v>64150</v>
      </c>
      <c r="B1347" s="196">
        <v>64200</v>
      </c>
      <c r="C1347" s="196">
        <v>11900</v>
      </c>
      <c r="D1347" s="196">
        <v>8719</v>
      </c>
      <c r="E1347" s="196">
        <v>11900</v>
      </c>
      <c r="F1347" s="196">
        <v>10456</v>
      </c>
    </row>
    <row r="1348" spans="1:6" ht="15.75">
      <c r="A1348" s="196">
        <v>64200</v>
      </c>
      <c r="B1348" s="196">
        <v>64250</v>
      </c>
      <c r="C1348" s="196">
        <v>11913</v>
      </c>
      <c r="D1348" s="196">
        <v>8726</v>
      </c>
      <c r="E1348" s="196">
        <v>11913</v>
      </c>
      <c r="F1348" s="196">
        <v>10469</v>
      </c>
    </row>
    <row r="1349" spans="1:6" ht="15.75">
      <c r="A1349" s="196">
        <v>64250</v>
      </c>
      <c r="B1349" s="196">
        <v>64300</v>
      </c>
      <c r="C1349" s="196">
        <v>11925</v>
      </c>
      <c r="D1349" s="196">
        <v>8734</v>
      </c>
      <c r="E1349" s="196">
        <v>11925</v>
      </c>
      <c r="F1349" s="196">
        <v>10481</v>
      </c>
    </row>
    <row r="1350" spans="1:6" ht="15.75">
      <c r="A1350" s="196">
        <v>64300</v>
      </c>
      <c r="B1350" s="196">
        <v>64350</v>
      </c>
      <c r="C1350" s="196">
        <v>11938</v>
      </c>
      <c r="D1350" s="196">
        <v>8741</v>
      </c>
      <c r="E1350" s="196">
        <v>11938</v>
      </c>
      <c r="F1350" s="196">
        <v>10494</v>
      </c>
    </row>
    <row r="1351" spans="1:6" ht="15.75">
      <c r="A1351" s="196">
        <v>64350</v>
      </c>
      <c r="B1351" s="196">
        <v>64400</v>
      </c>
      <c r="C1351" s="196">
        <v>11950</v>
      </c>
      <c r="D1351" s="196">
        <v>8749</v>
      </c>
      <c r="E1351" s="196">
        <v>11950</v>
      </c>
      <c r="F1351" s="196">
        <v>10506</v>
      </c>
    </row>
    <row r="1352" spans="1:6" ht="15.75">
      <c r="A1352" s="196">
        <v>64400</v>
      </c>
      <c r="B1352" s="196">
        <v>64450</v>
      </c>
      <c r="C1352" s="196">
        <v>11963</v>
      </c>
      <c r="D1352" s="196">
        <v>8756</v>
      </c>
      <c r="E1352" s="196">
        <v>11963</v>
      </c>
      <c r="F1352" s="196">
        <v>10519</v>
      </c>
    </row>
    <row r="1353" spans="1:6" ht="15.75">
      <c r="A1353" s="196">
        <v>64450</v>
      </c>
      <c r="B1353" s="196">
        <v>64500</v>
      </c>
      <c r="C1353" s="196">
        <v>11975</v>
      </c>
      <c r="D1353" s="196">
        <v>8764</v>
      </c>
      <c r="E1353" s="196">
        <v>11975</v>
      </c>
      <c r="F1353" s="196">
        <v>10531</v>
      </c>
    </row>
    <row r="1354" spans="1:6" ht="15.75">
      <c r="A1354" s="196">
        <v>64500</v>
      </c>
      <c r="B1354" s="196">
        <v>64550</v>
      </c>
      <c r="C1354" s="196">
        <v>11988</v>
      </c>
      <c r="D1354" s="196">
        <v>8771</v>
      </c>
      <c r="E1354" s="196">
        <v>11988</v>
      </c>
      <c r="F1354" s="196">
        <v>10544</v>
      </c>
    </row>
    <row r="1355" spans="1:6" ht="15.75">
      <c r="A1355" s="196">
        <v>64550</v>
      </c>
      <c r="B1355" s="196">
        <v>64600</v>
      </c>
      <c r="C1355" s="196">
        <v>12000</v>
      </c>
      <c r="D1355" s="196">
        <v>8779</v>
      </c>
      <c r="E1355" s="196">
        <v>12000</v>
      </c>
      <c r="F1355" s="196">
        <v>10556</v>
      </c>
    </row>
    <row r="1356" spans="1:6" ht="15.75">
      <c r="A1356" s="196">
        <v>64600</v>
      </c>
      <c r="B1356" s="196">
        <v>64650</v>
      </c>
      <c r="C1356" s="196">
        <v>12013</v>
      </c>
      <c r="D1356" s="196">
        <v>8786</v>
      </c>
      <c r="E1356" s="196">
        <v>12013</v>
      </c>
      <c r="F1356" s="196">
        <v>10569</v>
      </c>
    </row>
    <row r="1357" spans="1:6" ht="15.75">
      <c r="A1357" s="196">
        <v>64650</v>
      </c>
      <c r="B1357" s="196">
        <v>64700</v>
      </c>
      <c r="C1357" s="196">
        <v>12025</v>
      </c>
      <c r="D1357" s="196">
        <v>8794</v>
      </c>
      <c r="E1357" s="196">
        <v>12025</v>
      </c>
      <c r="F1357" s="196">
        <v>10581</v>
      </c>
    </row>
    <row r="1358" spans="1:6" ht="15.75">
      <c r="A1358" s="196">
        <v>64700</v>
      </c>
      <c r="B1358" s="196">
        <v>64750</v>
      </c>
      <c r="C1358" s="196">
        <v>12038</v>
      </c>
      <c r="D1358" s="196">
        <v>8801</v>
      </c>
      <c r="E1358" s="196">
        <v>12038</v>
      </c>
      <c r="F1358" s="196">
        <v>10594</v>
      </c>
    </row>
    <row r="1359" spans="1:6" ht="15.75">
      <c r="A1359" s="196">
        <v>64750</v>
      </c>
      <c r="B1359" s="196">
        <v>64800</v>
      </c>
      <c r="C1359" s="196">
        <v>12050</v>
      </c>
      <c r="D1359" s="196">
        <v>8809</v>
      </c>
      <c r="E1359" s="196">
        <v>12050</v>
      </c>
      <c r="F1359" s="196">
        <v>10606</v>
      </c>
    </row>
    <row r="1360" spans="1:6" ht="15.75">
      <c r="A1360" s="196">
        <v>64800</v>
      </c>
      <c r="B1360" s="196">
        <v>64850</v>
      </c>
      <c r="C1360" s="196">
        <v>12063</v>
      </c>
      <c r="D1360" s="196">
        <v>8816</v>
      </c>
      <c r="E1360" s="196">
        <v>12063</v>
      </c>
      <c r="F1360" s="196">
        <v>10619</v>
      </c>
    </row>
    <row r="1361" spans="1:6" ht="15.75">
      <c r="A1361" s="196">
        <v>64850</v>
      </c>
      <c r="B1361" s="196">
        <v>64900</v>
      </c>
      <c r="C1361" s="196">
        <v>12075</v>
      </c>
      <c r="D1361" s="196">
        <v>8824</v>
      </c>
      <c r="E1361" s="196">
        <v>12075</v>
      </c>
      <c r="F1361" s="196">
        <v>10631</v>
      </c>
    </row>
    <row r="1362" spans="1:6" ht="15.75">
      <c r="A1362" s="196">
        <v>64900</v>
      </c>
      <c r="B1362" s="196">
        <v>64950</v>
      </c>
      <c r="C1362" s="196">
        <v>12088</v>
      </c>
      <c r="D1362" s="196">
        <v>8831</v>
      </c>
      <c r="E1362" s="196">
        <v>12088</v>
      </c>
      <c r="F1362" s="196">
        <v>10644</v>
      </c>
    </row>
    <row r="1363" spans="1:6" ht="15.75">
      <c r="A1363" s="196">
        <v>64950</v>
      </c>
      <c r="B1363" s="196">
        <v>65000</v>
      </c>
      <c r="C1363" s="196">
        <v>12100</v>
      </c>
      <c r="D1363" s="196">
        <v>8839</v>
      </c>
      <c r="E1363" s="196">
        <v>12100</v>
      </c>
      <c r="F1363" s="196">
        <v>10656</v>
      </c>
    </row>
    <row r="1364" spans="1:6" ht="15.75">
      <c r="A1364" s="196">
        <v>65000</v>
      </c>
      <c r="B1364" s="196">
        <v>65050</v>
      </c>
      <c r="C1364" s="196">
        <v>12113</v>
      </c>
      <c r="D1364" s="196">
        <v>8846</v>
      </c>
      <c r="E1364" s="196">
        <v>12113</v>
      </c>
      <c r="F1364" s="196">
        <v>10669</v>
      </c>
    </row>
    <row r="1365" spans="1:6" ht="15.75">
      <c r="A1365" s="196">
        <v>65050</v>
      </c>
      <c r="B1365" s="196">
        <v>65100</v>
      </c>
      <c r="C1365" s="196">
        <v>12125</v>
      </c>
      <c r="D1365" s="196">
        <v>8854</v>
      </c>
      <c r="E1365" s="196">
        <v>12125</v>
      </c>
      <c r="F1365" s="196">
        <v>10681</v>
      </c>
    </row>
    <row r="1366" spans="1:6" ht="15.75">
      <c r="A1366" s="196">
        <v>65100</v>
      </c>
      <c r="B1366" s="196">
        <v>65150</v>
      </c>
      <c r="C1366" s="196">
        <v>12138</v>
      </c>
      <c r="D1366" s="196">
        <v>8861</v>
      </c>
      <c r="E1366" s="196">
        <v>12138</v>
      </c>
      <c r="F1366" s="196">
        <v>10694</v>
      </c>
    </row>
    <row r="1367" spans="1:6" ht="15.75">
      <c r="A1367" s="196">
        <v>65150</v>
      </c>
      <c r="B1367" s="196">
        <v>65200</v>
      </c>
      <c r="C1367" s="196">
        <v>12150</v>
      </c>
      <c r="D1367" s="196">
        <v>8869</v>
      </c>
      <c r="E1367" s="196">
        <v>12150</v>
      </c>
      <c r="F1367" s="196">
        <v>10706</v>
      </c>
    </row>
    <row r="1368" spans="1:6" ht="15.75">
      <c r="A1368" s="196">
        <v>65200</v>
      </c>
      <c r="B1368" s="196">
        <v>65250</v>
      </c>
      <c r="C1368" s="196">
        <v>12163</v>
      </c>
      <c r="D1368" s="196">
        <v>8876</v>
      </c>
      <c r="E1368" s="196">
        <v>12163</v>
      </c>
      <c r="F1368" s="196">
        <v>10719</v>
      </c>
    </row>
    <row r="1369" spans="1:6" ht="15.75">
      <c r="A1369" s="196">
        <v>65250</v>
      </c>
      <c r="B1369" s="196">
        <v>65300</v>
      </c>
      <c r="C1369" s="196">
        <v>12175</v>
      </c>
      <c r="D1369" s="196">
        <v>8884</v>
      </c>
      <c r="E1369" s="196">
        <v>12175</v>
      </c>
      <c r="F1369" s="196">
        <v>10731</v>
      </c>
    </row>
    <row r="1370" spans="1:6" ht="15.75">
      <c r="A1370" s="196">
        <v>65300</v>
      </c>
      <c r="B1370" s="196">
        <v>65350</v>
      </c>
      <c r="C1370" s="196">
        <v>12188</v>
      </c>
      <c r="D1370" s="196">
        <v>8891</v>
      </c>
      <c r="E1370" s="196">
        <v>12188</v>
      </c>
      <c r="F1370" s="196">
        <v>10744</v>
      </c>
    </row>
    <row r="1371" spans="1:6" ht="15.75">
      <c r="A1371" s="196">
        <v>65350</v>
      </c>
      <c r="B1371" s="196">
        <v>65400</v>
      </c>
      <c r="C1371" s="196">
        <v>12200</v>
      </c>
      <c r="D1371" s="196">
        <v>8899</v>
      </c>
      <c r="E1371" s="196">
        <v>12200</v>
      </c>
      <c r="F1371" s="196">
        <v>10756</v>
      </c>
    </row>
    <row r="1372" spans="1:6" ht="15.75">
      <c r="A1372" s="196">
        <v>65400</v>
      </c>
      <c r="B1372" s="196">
        <v>65450</v>
      </c>
      <c r="C1372" s="196">
        <v>12213</v>
      </c>
      <c r="D1372" s="196">
        <v>8906</v>
      </c>
      <c r="E1372" s="196">
        <v>12213</v>
      </c>
      <c r="F1372" s="196">
        <v>10769</v>
      </c>
    </row>
    <row r="1373" spans="1:6" ht="15.75">
      <c r="A1373" s="196">
        <v>65450</v>
      </c>
      <c r="B1373" s="196">
        <v>65500</v>
      </c>
      <c r="C1373" s="196">
        <v>12225</v>
      </c>
      <c r="D1373" s="196">
        <v>8914</v>
      </c>
      <c r="E1373" s="196">
        <v>12225</v>
      </c>
      <c r="F1373" s="196">
        <v>10781</v>
      </c>
    </row>
    <row r="1374" spans="1:6" ht="15.75">
      <c r="A1374" s="196">
        <v>65500</v>
      </c>
      <c r="B1374" s="196">
        <v>65550</v>
      </c>
      <c r="C1374" s="196">
        <v>12238</v>
      </c>
      <c r="D1374" s="196">
        <v>8921</v>
      </c>
      <c r="E1374" s="196">
        <v>12238</v>
      </c>
      <c r="F1374" s="196">
        <v>10794</v>
      </c>
    </row>
    <row r="1375" spans="1:6" ht="15.75">
      <c r="A1375" s="196">
        <v>65550</v>
      </c>
      <c r="B1375" s="196">
        <v>65600</v>
      </c>
      <c r="C1375" s="196">
        <v>12250</v>
      </c>
      <c r="D1375" s="196">
        <v>8929</v>
      </c>
      <c r="E1375" s="196">
        <v>12250</v>
      </c>
      <c r="F1375" s="196">
        <v>10806</v>
      </c>
    </row>
    <row r="1376" spans="1:6" ht="15.75">
      <c r="A1376" s="196">
        <v>65600</v>
      </c>
      <c r="B1376" s="196">
        <v>65650</v>
      </c>
      <c r="C1376" s="196">
        <v>12263</v>
      </c>
      <c r="D1376" s="196">
        <v>8936</v>
      </c>
      <c r="E1376" s="196">
        <v>12263</v>
      </c>
      <c r="F1376" s="196">
        <v>10819</v>
      </c>
    </row>
    <row r="1377" spans="1:6" ht="15.75">
      <c r="A1377" s="196">
        <v>65650</v>
      </c>
      <c r="B1377" s="196">
        <v>65700</v>
      </c>
      <c r="C1377" s="196">
        <v>12275</v>
      </c>
      <c r="D1377" s="196">
        <v>8944</v>
      </c>
      <c r="E1377" s="196">
        <v>12275</v>
      </c>
      <c r="F1377" s="196">
        <v>10831</v>
      </c>
    </row>
    <row r="1378" spans="1:6" ht="15.75">
      <c r="A1378" s="196">
        <v>65700</v>
      </c>
      <c r="B1378" s="196">
        <v>65750</v>
      </c>
      <c r="C1378" s="196">
        <v>12288</v>
      </c>
      <c r="D1378" s="196">
        <v>8951</v>
      </c>
      <c r="E1378" s="196">
        <v>12288</v>
      </c>
      <c r="F1378" s="196">
        <v>10844</v>
      </c>
    </row>
    <row r="1379" spans="1:6" ht="15.75">
      <c r="A1379" s="196">
        <v>65750</v>
      </c>
      <c r="B1379" s="196">
        <v>65800</v>
      </c>
      <c r="C1379" s="196">
        <v>12300</v>
      </c>
      <c r="D1379" s="196">
        <v>8959</v>
      </c>
      <c r="E1379" s="196">
        <v>12300</v>
      </c>
      <c r="F1379" s="196">
        <v>10856</v>
      </c>
    </row>
    <row r="1380" spans="1:6" ht="15.75">
      <c r="A1380" s="196">
        <v>65800</v>
      </c>
      <c r="B1380" s="196">
        <v>65850</v>
      </c>
      <c r="C1380" s="196">
        <v>12313</v>
      </c>
      <c r="D1380" s="196">
        <v>8966</v>
      </c>
      <c r="E1380" s="196">
        <v>12313</v>
      </c>
      <c r="F1380" s="196">
        <v>10869</v>
      </c>
    </row>
    <row r="1381" spans="1:6" ht="15.75">
      <c r="A1381" s="196">
        <v>65850</v>
      </c>
      <c r="B1381" s="196">
        <v>65900</v>
      </c>
      <c r="C1381" s="196">
        <v>12325</v>
      </c>
      <c r="D1381" s="196">
        <v>8974</v>
      </c>
      <c r="E1381" s="196">
        <v>12325</v>
      </c>
      <c r="F1381" s="196">
        <v>10881</v>
      </c>
    </row>
    <row r="1382" spans="1:6" ht="15.75">
      <c r="A1382" s="196">
        <v>65900</v>
      </c>
      <c r="B1382" s="196">
        <v>65950</v>
      </c>
      <c r="C1382" s="196">
        <v>12338</v>
      </c>
      <c r="D1382" s="196">
        <v>8981</v>
      </c>
      <c r="E1382" s="196">
        <v>12338</v>
      </c>
      <c r="F1382" s="196">
        <v>10894</v>
      </c>
    </row>
    <row r="1383" spans="1:6" ht="15.75">
      <c r="A1383" s="196">
        <v>65950</v>
      </c>
      <c r="B1383" s="196">
        <v>66000</v>
      </c>
      <c r="C1383" s="196">
        <v>12350</v>
      </c>
      <c r="D1383" s="196">
        <v>8989</v>
      </c>
      <c r="E1383" s="196">
        <v>12350</v>
      </c>
      <c r="F1383" s="196">
        <v>10906</v>
      </c>
    </row>
    <row r="1384" spans="1:6" ht="15.75">
      <c r="A1384" s="196">
        <v>66000</v>
      </c>
      <c r="B1384" s="196">
        <v>66050</v>
      </c>
      <c r="C1384" s="196">
        <v>12363</v>
      </c>
      <c r="D1384" s="196">
        <v>8996</v>
      </c>
      <c r="E1384" s="196">
        <v>12363</v>
      </c>
      <c r="F1384" s="196">
        <v>10919</v>
      </c>
    </row>
    <row r="1385" spans="1:6" ht="15.75">
      <c r="A1385" s="196">
        <v>66050</v>
      </c>
      <c r="B1385" s="196">
        <v>66100</v>
      </c>
      <c r="C1385" s="196">
        <v>12375</v>
      </c>
      <c r="D1385" s="196">
        <v>9004</v>
      </c>
      <c r="E1385" s="196">
        <v>12375</v>
      </c>
      <c r="F1385" s="196">
        <v>10931</v>
      </c>
    </row>
    <row r="1386" spans="1:6" ht="15.75">
      <c r="A1386" s="196">
        <v>66100</v>
      </c>
      <c r="B1386" s="196">
        <v>66150</v>
      </c>
      <c r="C1386" s="196">
        <v>12388</v>
      </c>
      <c r="D1386" s="196">
        <v>9011</v>
      </c>
      <c r="E1386" s="196">
        <v>12388</v>
      </c>
      <c r="F1386" s="196">
        <v>10944</v>
      </c>
    </row>
    <row r="1387" spans="1:6" ht="15.75">
      <c r="A1387" s="196">
        <v>66150</v>
      </c>
      <c r="B1387" s="196">
        <v>66200</v>
      </c>
      <c r="C1387" s="196">
        <v>12400</v>
      </c>
      <c r="D1387" s="196">
        <v>9019</v>
      </c>
      <c r="E1387" s="196">
        <v>12400</v>
      </c>
      <c r="F1387" s="196">
        <v>10956</v>
      </c>
    </row>
    <row r="1388" spans="1:6" ht="15.75">
      <c r="A1388" s="196">
        <v>66200</v>
      </c>
      <c r="B1388" s="196">
        <v>66250</v>
      </c>
      <c r="C1388" s="196">
        <v>12413</v>
      </c>
      <c r="D1388" s="196">
        <v>9026</v>
      </c>
      <c r="E1388" s="196">
        <v>12413</v>
      </c>
      <c r="F1388" s="196">
        <v>10969</v>
      </c>
    </row>
    <row r="1389" spans="1:6" ht="15.75">
      <c r="A1389" s="196">
        <v>66250</v>
      </c>
      <c r="B1389" s="196">
        <v>66300</v>
      </c>
      <c r="C1389" s="196">
        <v>12425</v>
      </c>
      <c r="D1389" s="196">
        <v>9034</v>
      </c>
      <c r="E1389" s="196">
        <v>12425</v>
      </c>
      <c r="F1389" s="196">
        <v>10981</v>
      </c>
    </row>
    <row r="1390" spans="1:6" ht="15.75">
      <c r="A1390" s="196">
        <v>66300</v>
      </c>
      <c r="B1390" s="196">
        <v>66350</v>
      </c>
      <c r="C1390" s="196">
        <v>12438</v>
      </c>
      <c r="D1390" s="196">
        <v>9041</v>
      </c>
      <c r="E1390" s="196">
        <v>12438</v>
      </c>
      <c r="F1390" s="196">
        <v>10994</v>
      </c>
    </row>
    <row r="1391" spans="1:6" ht="15.75">
      <c r="A1391" s="196">
        <v>66350</v>
      </c>
      <c r="B1391" s="196">
        <v>66400</v>
      </c>
      <c r="C1391" s="196">
        <v>12450</v>
      </c>
      <c r="D1391" s="196">
        <v>9049</v>
      </c>
      <c r="E1391" s="196">
        <v>12450</v>
      </c>
      <c r="F1391" s="196">
        <v>11006</v>
      </c>
    </row>
    <row r="1392" spans="1:6" ht="15.75">
      <c r="A1392" s="196">
        <v>66400</v>
      </c>
      <c r="B1392" s="196">
        <v>66450</v>
      </c>
      <c r="C1392" s="196">
        <v>12463</v>
      </c>
      <c r="D1392" s="196">
        <v>9056</v>
      </c>
      <c r="E1392" s="196">
        <v>12463</v>
      </c>
      <c r="F1392" s="196">
        <v>11019</v>
      </c>
    </row>
    <row r="1393" spans="1:6" ht="15.75">
      <c r="A1393" s="196">
        <v>66450</v>
      </c>
      <c r="B1393" s="196">
        <v>66500</v>
      </c>
      <c r="C1393" s="196">
        <v>12475</v>
      </c>
      <c r="D1393" s="196">
        <v>9064</v>
      </c>
      <c r="E1393" s="196">
        <v>12475</v>
      </c>
      <c r="F1393" s="196">
        <v>11031</v>
      </c>
    </row>
    <row r="1394" spans="1:6" ht="15.75">
      <c r="A1394" s="196">
        <v>66500</v>
      </c>
      <c r="B1394" s="196">
        <v>66550</v>
      </c>
      <c r="C1394" s="196">
        <v>12488</v>
      </c>
      <c r="D1394" s="196">
        <v>9071</v>
      </c>
      <c r="E1394" s="196">
        <v>12488</v>
      </c>
      <c r="F1394" s="196">
        <v>11044</v>
      </c>
    </row>
    <row r="1395" spans="1:6" ht="15.75">
      <c r="A1395" s="196">
        <v>66550</v>
      </c>
      <c r="B1395" s="196">
        <v>66600</v>
      </c>
      <c r="C1395" s="196">
        <v>12500</v>
      </c>
      <c r="D1395" s="196">
        <v>9079</v>
      </c>
      <c r="E1395" s="196">
        <v>12500</v>
      </c>
      <c r="F1395" s="196">
        <v>11056</v>
      </c>
    </row>
    <row r="1396" spans="1:6" ht="15.75">
      <c r="A1396" s="196">
        <v>66600</v>
      </c>
      <c r="B1396" s="196">
        <v>66650</v>
      </c>
      <c r="C1396" s="196">
        <v>12513</v>
      </c>
      <c r="D1396" s="196">
        <v>9086</v>
      </c>
      <c r="E1396" s="196">
        <v>12513</v>
      </c>
      <c r="F1396" s="196">
        <v>11069</v>
      </c>
    </row>
    <row r="1397" spans="1:6" ht="15.75">
      <c r="A1397" s="196">
        <v>66650</v>
      </c>
      <c r="B1397" s="196">
        <v>66700</v>
      </c>
      <c r="C1397" s="196">
        <v>12525</v>
      </c>
      <c r="D1397" s="196">
        <v>9094</v>
      </c>
      <c r="E1397" s="196">
        <v>12525</v>
      </c>
      <c r="F1397" s="196">
        <v>11081</v>
      </c>
    </row>
    <row r="1398" spans="1:6" ht="15.75">
      <c r="A1398" s="196">
        <v>66700</v>
      </c>
      <c r="B1398" s="196">
        <v>66750</v>
      </c>
      <c r="C1398" s="196">
        <v>12538</v>
      </c>
      <c r="D1398" s="196">
        <v>9101</v>
      </c>
      <c r="E1398" s="196">
        <v>12538</v>
      </c>
      <c r="F1398" s="196">
        <v>11094</v>
      </c>
    </row>
    <row r="1399" spans="1:6" ht="15.75">
      <c r="A1399" s="196">
        <v>66750</v>
      </c>
      <c r="B1399" s="196">
        <v>66800</v>
      </c>
      <c r="C1399" s="196">
        <v>12550</v>
      </c>
      <c r="D1399" s="196">
        <v>9109</v>
      </c>
      <c r="E1399" s="196">
        <v>12550</v>
      </c>
      <c r="F1399" s="196">
        <v>11106</v>
      </c>
    </row>
    <row r="1400" spans="1:6" ht="15.75">
      <c r="A1400" s="196">
        <v>66800</v>
      </c>
      <c r="B1400" s="196">
        <v>66850</v>
      </c>
      <c r="C1400" s="196">
        <v>12563</v>
      </c>
      <c r="D1400" s="196">
        <v>9116</v>
      </c>
      <c r="E1400" s="196">
        <v>12563</v>
      </c>
      <c r="F1400" s="196">
        <v>11119</v>
      </c>
    </row>
    <row r="1401" spans="1:6" ht="15.75">
      <c r="A1401" s="196">
        <v>66850</v>
      </c>
      <c r="B1401" s="196">
        <v>66900</v>
      </c>
      <c r="C1401" s="196">
        <v>12575</v>
      </c>
      <c r="D1401" s="196">
        <v>9124</v>
      </c>
      <c r="E1401" s="196">
        <v>12575</v>
      </c>
      <c r="F1401" s="196">
        <v>11131</v>
      </c>
    </row>
    <row r="1402" spans="1:6" ht="15.75">
      <c r="A1402" s="196">
        <v>66900</v>
      </c>
      <c r="B1402" s="196">
        <v>66950</v>
      </c>
      <c r="C1402" s="196">
        <v>12588</v>
      </c>
      <c r="D1402" s="196">
        <v>9131</v>
      </c>
      <c r="E1402" s="196">
        <v>12588</v>
      </c>
      <c r="F1402" s="196">
        <v>11144</v>
      </c>
    </row>
    <row r="1403" spans="1:6" ht="15.75">
      <c r="A1403" s="196">
        <v>66950</v>
      </c>
      <c r="B1403" s="196">
        <v>67000</v>
      </c>
      <c r="C1403" s="196">
        <v>12600</v>
      </c>
      <c r="D1403" s="196">
        <v>9139</v>
      </c>
      <c r="E1403" s="196">
        <v>12600</v>
      </c>
      <c r="F1403" s="196">
        <v>11156</v>
      </c>
    </row>
    <row r="1404" spans="1:6" ht="15.75">
      <c r="A1404" s="196">
        <v>67000</v>
      </c>
      <c r="B1404" s="196">
        <v>67050</v>
      </c>
      <c r="C1404" s="196">
        <v>12613</v>
      </c>
      <c r="D1404" s="196">
        <v>9146</v>
      </c>
      <c r="E1404" s="196">
        <v>12613</v>
      </c>
      <c r="F1404" s="196">
        <v>11169</v>
      </c>
    </row>
    <row r="1405" spans="1:6" ht="15.75">
      <c r="A1405" s="196">
        <v>67050</v>
      </c>
      <c r="B1405" s="196">
        <v>67100</v>
      </c>
      <c r="C1405" s="196">
        <v>12625</v>
      </c>
      <c r="D1405" s="196">
        <v>9154</v>
      </c>
      <c r="E1405" s="196">
        <v>12625</v>
      </c>
      <c r="F1405" s="196">
        <v>11181</v>
      </c>
    </row>
    <row r="1406" spans="1:6" ht="15.75">
      <c r="A1406" s="196">
        <v>67100</v>
      </c>
      <c r="B1406" s="196">
        <v>67150</v>
      </c>
      <c r="C1406" s="196">
        <v>12638</v>
      </c>
      <c r="D1406" s="196">
        <v>9161</v>
      </c>
      <c r="E1406" s="196">
        <v>12638</v>
      </c>
      <c r="F1406" s="196">
        <v>11194</v>
      </c>
    </row>
    <row r="1407" spans="1:6" ht="15.75">
      <c r="A1407" s="196">
        <v>67150</v>
      </c>
      <c r="B1407" s="196">
        <v>67200</v>
      </c>
      <c r="C1407" s="196">
        <v>12650</v>
      </c>
      <c r="D1407" s="196">
        <v>9169</v>
      </c>
      <c r="E1407" s="196">
        <v>12650</v>
      </c>
      <c r="F1407" s="196">
        <v>11206</v>
      </c>
    </row>
    <row r="1408" spans="1:6" ht="15.75">
      <c r="A1408" s="196">
        <v>67200</v>
      </c>
      <c r="B1408" s="196">
        <v>67250</v>
      </c>
      <c r="C1408" s="196">
        <v>12663</v>
      </c>
      <c r="D1408" s="196">
        <v>9176</v>
      </c>
      <c r="E1408" s="196">
        <v>12663</v>
      </c>
      <c r="F1408" s="196">
        <v>11219</v>
      </c>
    </row>
    <row r="1409" spans="1:6" ht="15.75">
      <c r="A1409" s="196">
        <v>67250</v>
      </c>
      <c r="B1409" s="196">
        <v>67300</v>
      </c>
      <c r="C1409" s="196">
        <v>12675</v>
      </c>
      <c r="D1409" s="196">
        <v>9184</v>
      </c>
      <c r="E1409" s="196">
        <v>12675</v>
      </c>
      <c r="F1409" s="196">
        <v>11231</v>
      </c>
    </row>
    <row r="1410" spans="1:6" ht="15.75">
      <c r="A1410" s="196">
        <v>67300</v>
      </c>
      <c r="B1410" s="196">
        <v>67350</v>
      </c>
      <c r="C1410" s="196">
        <v>12688</v>
      </c>
      <c r="D1410" s="196">
        <v>9191</v>
      </c>
      <c r="E1410" s="196">
        <v>12688</v>
      </c>
      <c r="F1410" s="196">
        <v>11244</v>
      </c>
    </row>
    <row r="1411" spans="1:6" ht="15.75">
      <c r="A1411" s="196">
        <v>67350</v>
      </c>
      <c r="B1411" s="196">
        <v>67400</v>
      </c>
      <c r="C1411" s="196">
        <v>12700</v>
      </c>
      <c r="D1411" s="196">
        <v>9199</v>
      </c>
      <c r="E1411" s="196">
        <v>12700</v>
      </c>
      <c r="F1411" s="196">
        <v>11256</v>
      </c>
    </row>
    <row r="1412" spans="1:6" ht="15.75">
      <c r="A1412" s="196">
        <v>67400</v>
      </c>
      <c r="B1412" s="196">
        <v>67450</v>
      </c>
      <c r="C1412" s="196">
        <v>12713</v>
      </c>
      <c r="D1412" s="196">
        <v>9206</v>
      </c>
      <c r="E1412" s="196">
        <v>12713</v>
      </c>
      <c r="F1412" s="196">
        <v>11269</v>
      </c>
    </row>
    <row r="1413" spans="1:6" ht="15.75">
      <c r="A1413" s="196">
        <v>67450</v>
      </c>
      <c r="B1413" s="196">
        <v>67500</v>
      </c>
      <c r="C1413" s="196">
        <v>12725</v>
      </c>
      <c r="D1413" s="196">
        <v>9214</v>
      </c>
      <c r="E1413" s="196">
        <v>12725</v>
      </c>
      <c r="F1413" s="196">
        <v>11281</v>
      </c>
    </row>
    <row r="1414" spans="1:6" ht="15.75">
      <c r="A1414" s="196">
        <v>67500</v>
      </c>
      <c r="B1414" s="196">
        <v>67550</v>
      </c>
      <c r="C1414" s="196">
        <v>12738</v>
      </c>
      <c r="D1414" s="196">
        <v>9221</v>
      </c>
      <c r="E1414" s="196">
        <v>12738</v>
      </c>
      <c r="F1414" s="196">
        <v>11294</v>
      </c>
    </row>
    <row r="1415" spans="1:6" ht="15.75">
      <c r="A1415" s="196">
        <v>67550</v>
      </c>
      <c r="B1415" s="196">
        <v>67600</v>
      </c>
      <c r="C1415" s="196">
        <v>12750</v>
      </c>
      <c r="D1415" s="196">
        <v>9229</v>
      </c>
      <c r="E1415" s="196">
        <v>12750</v>
      </c>
      <c r="F1415" s="196">
        <v>11306</v>
      </c>
    </row>
    <row r="1416" spans="1:6" ht="15.75">
      <c r="A1416" s="196">
        <v>67600</v>
      </c>
      <c r="B1416" s="196">
        <v>67650</v>
      </c>
      <c r="C1416" s="196">
        <v>12763</v>
      </c>
      <c r="D1416" s="196">
        <v>9236</v>
      </c>
      <c r="E1416" s="196">
        <v>12763</v>
      </c>
      <c r="F1416" s="196">
        <v>11319</v>
      </c>
    </row>
    <row r="1417" spans="1:6" ht="15.75">
      <c r="A1417" s="196">
        <v>67650</v>
      </c>
      <c r="B1417" s="196">
        <v>67700</v>
      </c>
      <c r="C1417" s="196">
        <v>12775</v>
      </c>
      <c r="D1417" s="196">
        <v>9244</v>
      </c>
      <c r="E1417" s="196">
        <v>12775</v>
      </c>
      <c r="F1417" s="196">
        <v>11331</v>
      </c>
    </row>
    <row r="1418" spans="1:6" ht="15.75">
      <c r="A1418" s="196">
        <v>67700</v>
      </c>
      <c r="B1418" s="196">
        <v>67750</v>
      </c>
      <c r="C1418" s="196">
        <v>12788</v>
      </c>
      <c r="D1418" s="196">
        <v>9251</v>
      </c>
      <c r="E1418" s="196">
        <v>12788</v>
      </c>
      <c r="F1418" s="196">
        <v>11344</v>
      </c>
    </row>
    <row r="1419" spans="1:6" ht="15.75">
      <c r="A1419" s="196">
        <v>67750</v>
      </c>
      <c r="B1419" s="196">
        <v>67800</v>
      </c>
      <c r="C1419" s="196">
        <v>12800</v>
      </c>
      <c r="D1419" s="196">
        <v>9259</v>
      </c>
      <c r="E1419" s="196">
        <v>12800</v>
      </c>
      <c r="F1419" s="196">
        <v>11356</v>
      </c>
    </row>
    <row r="1420" spans="1:6" ht="15.75">
      <c r="A1420" s="196">
        <v>67800</v>
      </c>
      <c r="B1420" s="196">
        <v>67850</v>
      </c>
      <c r="C1420" s="196">
        <v>12813</v>
      </c>
      <c r="D1420" s="196">
        <v>9266</v>
      </c>
      <c r="E1420" s="196">
        <v>12813</v>
      </c>
      <c r="F1420" s="196">
        <v>11369</v>
      </c>
    </row>
    <row r="1421" spans="1:6" ht="15.75">
      <c r="A1421" s="196">
        <v>67850</v>
      </c>
      <c r="B1421" s="196">
        <v>67900</v>
      </c>
      <c r="C1421" s="196">
        <v>12825</v>
      </c>
      <c r="D1421" s="196">
        <v>9274</v>
      </c>
      <c r="E1421" s="196">
        <v>12825</v>
      </c>
      <c r="F1421" s="196">
        <v>11381</v>
      </c>
    </row>
    <row r="1422" spans="1:6" ht="15.75">
      <c r="A1422" s="196">
        <v>67900</v>
      </c>
      <c r="B1422" s="196">
        <v>67950</v>
      </c>
      <c r="C1422" s="196">
        <v>12838</v>
      </c>
      <c r="D1422" s="196">
        <v>9281</v>
      </c>
      <c r="E1422" s="196">
        <v>12838</v>
      </c>
      <c r="F1422" s="196">
        <v>11394</v>
      </c>
    </row>
    <row r="1423" spans="1:6" ht="15.75">
      <c r="A1423" s="196">
        <v>67950</v>
      </c>
      <c r="B1423" s="196">
        <v>68000</v>
      </c>
      <c r="C1423" s="196">
        <v>12850</v>
      </c>
      <c r="D1423" s="196">
        <v>9289</v>
      </c>
      <c r="E1423" s="196">
        <v>12850</v>
      </c>
      <c r="F1423" s="196">
        <v>11406</v>
      </c>
    </row>
    <row r="1424" spans="1:6" ht="15.75">
      <c r="A1424" s="196">
        <v>68000</v>
      </c>
      <c r="B1424" s="196">
        <v>68050</v>
      </c>
      <c r="C1424" s="196">
        <v>12863</v>
      </c>
      <c r="D1424" s="196">
        <v>9296</v>
      </c>
      <c r="E1424" s="196">
        <v>12863</v>
      </c>
      <c r="F1424" s="196">
        <v>11419</v>
      </c>
    </row>
    <row r="1425" spans="1:6" ht="15.75">
      <c r="A1425" s="196">
        <v>68050</v>
      </c>
      <c r="B1425" s="196">
        <v>68100</v>
      </c>
      <c r="C1425" s="196">
        <v>12875</v>
      </c>
      <c r="D1425" s="196">
        <v>9304</v>
      </c>
      <c r="E1425" s="196">
        <v>12875</v>
      </c>
      <c r="F1425" s="196">
        <v>11431</v>
      </c>
    </row>
    <row r="1426" spans="1:6" ht="15.75">
      <c r="A1426" s="196">
        <v>68100</v>
      </c>
      <c r="B1426" s="196">
        <v>68150</v>
      </c>
      <c r="C1426" s="196">
        <v>12888</v>
      </c>
      <c r="D1426" s="196">
        <v>9311</v>
      </c>
      <c r="E1426" s="196">
        <v>12888</v>
      </c>
      <c r="F1426" s="196">
        <v>11444</v>
      </c>
    </row>
    <row r="1427" spans="1:6" ht="15.75">
      <c r="A1427" s="196">
        <v>68150</v>
      </c>
      <c r="B1427" s="196">
        <v>68200</v>
      </c>
      <c r="C1427" s="196">
        <v>12900</v>
      </c>
      <c r="D1427" s="196">
        <v>9319</v>
      </c>
      <c r="E1427" s="196">
        <v>12900</v>
      </c>
      <c r="F1427" s="196">
        <v>11456</v>
      </c>
    </row>
    <row r="1428" spans="1:6" ht="15.75">
      <c r="A1428" s="196">
        <v>68200</v>
      </c>
      <c r="B1428" s="196">
        <v>68250</v>
      </c>
      <c r="C1428" s="196">
        <v>12913</v>
      </c>
      <c r="D1428" s="196">
        <v>9326</v>
      </c>
      <c r="E1428" s="196">
        <v>12913</v>
      </c>
      <c r="F1428" s="196">
        <v>11469</v>
      </c>
    </row>
    <row r="1429" spans="1:6" ht="15.75">
      <c r="A1429" s="196">
        <v>68250</v>
      </c>
      <c r="B1429" s="196">
        <v>68300</v>
      </c>
      <c r="C1429" s="196">
        <v>12925</v>
      </c>
      <c r="D1429" s="196">
        <v>9334</v>
      </c>
      <c r="E1429" s="196">
        <v>12925</v>
      </c>
      <c r="F1429" s="196">
        <v>11481</v>
      </c>
    </row>
    <row r="1430" spans="1:6" ht="15.75">
      <c r="A1430" s="196">
        <v>68300</v>
      </c>
      <c r="B1430" s="196">
        <v>68350</v>
      </c>
      <c r="C1430" s="196">
        <v>12938</v>
      </c>
      <c r="D1430" s="196">
        <v>9341</v>
      </c>
      <c r="E1430" s="196">
        <v>12938</v>
      </c>
      <c r="F1430" s="196">
        <v>11494</v>
      </c>
    </row>
    <row r="1431" spans="1:6" ht="15.75">
      <c r="A1431" s="196">
        <v>68350</v>
      </c>
      <c r="B1431" s="196">
        <v>68400</v>
      </c>
      <c r="C1431" s="196">
        <v>12950</v>
      </c>
      <c r="D1431" s="196">
        <v>9349</v>
      </c>
      <c r="E1431" s="196">
        <v>12950</v>
      </c>
      <c r="F1431" s="196">
        <v>11506</v>
      </c>
    </row>
    <row r="1432" spans="1:6" ht="15.75">
      <c r="A1432" s="196">
        <v>68400</v>
      </c>
      <c r="B1432" s="196">
        <v>68450</v>
      </c>
      <c r="C1432" s="196">
        <v>12963</v>
      </c>
      <c r="D1432" s="196">
        <v>9356</v>
      </c>
      <c r="E1432" s="196">
        <v>12963</v>
      </c>
      <c r="F1432" s="196">
        <v>11519</v>
      </c>
    </row>
    <row r="1433" spans="1:6" ht="15.75">
      <c r="A1433" s="196">
        <v>68450</v>
      </c>
      <c r="B1433" s="196">
        <v>68500</v>
      </c>
      <c r="C1433" s="196">
        <v>12975</v>
      </c>
      <c r="D1433" s="196">
        <v>9364</v>
      </c>
      <c r="E1433" s="196">
        <v>12975</v>
      </c>
      <c r="F1433" s="196">
        <v>11531</v>
      </c>
    </row>
    <row r="1434" spans="1:6" ht="15.75">
      <c r="A1434" s="196">
        <v>68500</v>
      </c>
      <c r="B1434" s="196">
        <v>68550</v>
      </c>
      <c r="C1434" s="196">
        <v>12988</v>
      </c>
      <c r="D1434" s="196">
        <v>9371</v>
      </c>
      <c r="E1434" s="196">
        <v>12988</v>
      </c>
      <c r="F1434" s="196">
        <v>11544</v>
      </c>
    </row>
    <row r="1435" spans="1:6" ht="15.75">
      <c r="A1435" s="196">
        <v>68550</v>
      </c>
      <c r="B1435" s="196">
        <v>68600</v>
      </c>
      <c r="C1435" s="196">
        <v>13000</v>
      </c>
      <c r="D1435" s="196">
        <v>9379</v>
      </c>
      <c r="E1435" s="196">
        <v>13000</v>
      </c>
      <c r="F1435" s="196">
        <v>11556</v>
      </c>
    </row>
    <row r="1436" spans="1:6" ht="15.75">
      <c r="A1436" s="196">
        <v>68600</v>
      </c>
      <c r="B1436" s="196">
        <v>68650</v>
      </c>
      <c r="C1436" s="196">
        <v>13013</v>
      </c>
      <c r="D1436" s="196">
        <v>9386</v>
      </c>
      <c r="E1436" s="196">
        <v>13013</v>
      </c>
      <c r="F1436" s="196">
        <v>11569</v>
      </c>
    </row>
    <row r="1437" spans="1:6" ht="15.75">
      <c r="A1437" s="196">
        <v>68650</v>
      </c>
      <c r="B1437" s="196">
        <v>68700</v>
      </c>
      <c r="C1437" s="196">
        <v>13025</v>
      </c>
      <c r="D1437" s="196">
        <v>9394</v>
      </c>
      <c r="E1437" s="196">
        <v>13025</v>
      </c>
      <c r="F1437" s="196">
        <v>11581</v>
      </c>
    </row>
    <row r="1438" spans="1:6" ht="15.75">
      <c r="A1438" s="196">
        <v>68700</v>
      </c>
      <c r="B1438" s="196">
        <v>68750</v>
      </c>
      <c r="C1438" s="196">
        <v>13038</v>
      </c>
      <c r="D1438" s="196">
        <v>9401</v>
      </c>
      <c r="E1438" s="196">
        <v>13038</v>
      </c>
      <c r="F1438" s="196">
        <v>11594</v>
      </c>
    </row>
    <row r="1439" spans="1:6" ht="15.75">
      <c r="A1439" s="196">
        <v>68750</v>
      </c>
      <c r="B1439" s="196">
        <v>68800</v>
      </c>
      <c r="C1439" s="196">
        <v>13050</v>
      </c>
      <c r="D1439" s="196">
        <v>9409</v>
      </c>
      <c r="E1439" s="196">
        <v>13050</v>
      </c>
      <c r="F1439" s="196">
        <v>11606</v>
      </c>
    </row>
    <row r="1440" spans="1:6" ht="15.75">
      <c r="A1440" s="196">
        <v>68800</v>
      </c>
      <c r="B1440" s="196">
        <v>68850</v>
      </c>
      <c r="C1440" s="196">
        <v>13063</v>
      </c>
      <c r="D1440" s="196">
        <v>9416</v>
      </c>
      <c r="E1440" s="196">
        <v>13063</v>
      </c>
      <c r="F1440" s="196">
        <v>11619</v>
      </c>
    </row>
    <row r="1441" spans="1:6" ht="15.75">
      <c r="A1441" s="196">
        <v>68850</v>
      </c>
      <c r="B1441" s="196">
        <v>68900</v>
      </c>
      <c r="C1441" s="196">
        <v>13075</v>
      </c>
      <c r="D1441" s="196">
        <v>9424</v>
      </c>
      <c r="E1441" s="196">
        <v>13075</v>
      </c>
      <c r="F1441" s="196">
        <v>11631</v>
      </c>
    </row>
    <row r="1442" spans="1:6" ht="15.75">
      <c r="A1442" s="196">
        <v>68900</v>
      </c>
      <c r="B1442" s="196">
        <v>68950</v>
      </c>
      <c r="C1442" s="196">
        <v>13088</v>
      </c>
      <c r="D1442" s="196">
        <v>9431</v>
      </c>
      <c r="E1442" s="196">
        <v>13088</v>
      </c>
      <c r="F1442" s="196">
        <v>11644</v>
      </c>
    </row>
    <row r="1443" spans="1:6" ht="15.75">
      <c r="A1443" s="196">
        <v>68950</v>
      </c>
      <c r="B1443" s="196">
        <v>69000</v>
      </c>
      <c r="C1443" s="196">
        <v>13100</v>
      </c>
      <c r="D1443" s="196">
        <v>9439</v>
      </c>
      <c r="E1443" s="196">
        <v>13100</v>
      </c>
      <c r="F1443" s="196">
        <v>11656</v>
      </c>
    </row>
    <row r="1444" spans="1:6" ht="15.75">
      <c r="A1444" s="196">
        <v>69000</v>
      </c>
      <c r="B1444" s="196">
        <v>69050</v>
      </c>
      <c r="C1444" s="196">
        <v>13113</v>
      </c>
      <c r="D1444" s="196">
        <v>9446</v>
      </c>
      <c r="E1444" s="196">
        <v>13113</v>
      </c>
      <c r="F1444" s="196">
        <v>11669</v>
      </c>
    </row>
    <row r="1445" spans="1:6" ht="15.75">
      <c r="A1445" s="196">
        <v>69050</v>
      </c>
      <c r="B1445" s="196">
        <v>69100</v>
      </c>
      <c r="C1445" s="196">
        <v>13125</v>
      </c>
      <c r="D1445" s="196">
        <v>9454</v>
      </c>
      <c r="E1445" s="196">
        <v>13125</v>
      </c>
      <c r="F1445" s="196">
        <v>11681</v>
      </c>
    </row>
    <row r="1446" spans="1:6" ht="15.75">
      <c r="A1446" s="196">
        <v>69100</v>
      </c>
      <c r="B1446" s="196">
        <v>69150</v>
      </c>
      <c r="C1446" s="196">
        <v>13138</v>
      </c>
      <c r="D1446" s="196">
        <v>9461</v>
      </c>
      <c r="E1446" s="196">
        <v>13138</v>
      </c>
      <c r="F1446" s="196">
        <v>11694</v>
      </c>
    </row>
    <row r="1447" spans="1:6" ht="15.75">
      <c r="A1447" s="196">
        <v>69150</v>
      </c>
      <c r="B1447" s="196">
        <v>69200</v>
      </c>
      <c r="C1447" s="196">
        <v>13150</v>
      </c>
      <c r="D1447" s="196">
        <v>9469</v>
      </c>
      <c r="E1447" s="196">
        <v>13150</v>
      </c>
      <c r="F1447" s="196">
        <v>11706</v>
      </c>
    </row>
    <row r="1448" spans="1:6" ht="15.75">
      <c r="A1448" s="196">
        <v>69200</v>
      </c>
      <c r="B1448" s="196">
        <v>69250</v>
      </c>
      <c r="C1448" s="196">
        <v>13163</v>
      </c>
      <c r="D1448" s="196">
        <v>9476</v>
      </c>
      <c r="E1448" s="196">
        <v>13163</v>
      </c>
      <c r="F1448" s="196">
        <v>11719</v>
      </c>
    </row>
    <row r="1449" spans="1:6" ht="15.75">
      <c r="A1449" s="196">
        <v>69250</v>
      </c>
      <c r="B1449" s="196">
        <v>69300</v>
      </c>
      <c r="C1449" s="196">
        <v>13175</v>
      </c>
      <c r="D1449" s="196">
        <v>9484</v>
      </c>
      <c r="E1449" s="196">
        <v>13175</v>
      </c>
      <c r="F1449" s="196">
        <v>11731</v>
      </c>
    </row>
    <row r="1450" spans="1:6" ht="15.75">
      <c r="A1450" s="196">
        <v>69300</v>
      </c>
      <c r="B1450" s="196">
        <v>69350</v>
      </c>
      <c r="C1450" s="196">
        <v>13188</v>
      </c>
      <c r="D1450" s="196">
        <v>9491</v>
      </c>
      <c r="E1450" s="196">
        <v>13188</v>
      </c>
      <c r="F1450" s="196">
        <v>11744</v>
      </c>
    </row>
    <row r="1451" spans="1:6" ht="15.75">
      <c r="A1451" s="196">
        <v>69350</v>
      </c>
      <c r="B1451" s="196">
        <v>69400</v>
      </c>
      <c r="C1451" s="196">
        <v>13200</v>
      </c>
      <c r="D1451" s="196">
        <v>9499</v>
      </c>
      <c r="E1451" s="196">
        <v>13200</v>
      </c>
      <c r="F1451" s="196">
        <v>11756</v>
      </c>
    </row>
    <row r="1452" spans="1:6" ht="15.75">
      <c r="A1452" s="196">
        <v>69400</v>
      </c>
      <c r="B1452" s="196">
        <v>69450</v>
      </c>
      <c r="C1452" s="196">
        <v>13213</v>
      </c>
      <c r="D1452" s="196">
        <v>9506</v>
      </c>
      <c r="E1452" s="196">
        <v>13213</v>
      </c>
      <c r="F1452" s="196">
        <v>11769</v>
      </c>
    </row>
    <row r="1453" spans="1:6" ht="15.75">
      <c r="A1453" s="196">
        <v>69450</v>
      </c>
      <c r="B1453" s="196">
        <v>69500</v>
      </c>
      <c r="C1453" s="196">
        <v>13225</v>
      </c>
      <c r="D1453" s="196">
        <v>9514</v>
      </c>
      <c r="E1453" s="196">
        <v>13225</v>
      </c>
      <c r="F1453" s="196">
        <v>11781</v>
      </c>
    </row>
    <row r="1454" spans="1:6" ht="15.75">
      <c r="A1454" s="196">
        <v>69500</v>
      </c>
      <c r="B1454" s="196">
        <v>69550</v>
      </c>
      <c r="C1454" s="196">
        <v>13238</v>
      </c>
      <c r="D1454" s="196">
        <v>9521</v>
      </c>
      <c r="E1454" s="196">
        <v>13238</v>
      </c>
      <c r="F1454" s="196">
        <v>11794</v>
      </c>
    </row>
    <row r="1455" spans="1:6" ht="15.75">
      <c r="A1455" s="196">
        <v>69550</v>
      </c>
      <c r="B1455" s="196">
        <v>69600</v>
      </c>
      <c r="C1455" s="196">
        <v>13250</v>
      </c>
      <c r="D1455" s="196">
        <v>9529</v>
      </c>
      <c r="E1455" s="196">
        <v>13250</v>
      </c>
      <c r="F1455" s="196">
        <v>11806</v>
      </c>
    </row>
    <row r="1456" spans="1:6" ht="15.75">
      <c r="A1456" s="196">
        <v>69600</v>
      </c>
      <c r="B1456" s="196">
        <v>69650</v>
      </c>
      <c r="C1456" s="196">
        <v>13263</v>
      </c>
      <c r="D1456" s="196">
        <v>9536</v>
      </c>
      <c r="E1456" s="196">
        <v>13263</v>
      </c>
      <c r="F1456" s="196">
        <v>11819</v>
      </c>
    </row>
    <row r="1457" spans="1:6" ht="15.75">
      <c r="A1457" s="196">
        <v>69650</v>
      </c>
      <c r="B1457" s="196">
        <v>69700</v>
      </c>
      <c r="C1457" s="196">
        <v>13275</v>
      </c>
      <c r="D1457" s="196">
        <v>9544</v>
      </c>
      <c r="E1457" s="196">
        <v>13275</v>
      </c>
      <c r="F1457" s="196">
        <v>11831</v>
      </c>
    </row>
    <row r="1458" spans="1:6" ht="15.75">
      <c r="A1458" s="196">
        <v>69700</v>
      </c>
      <c r="B1458" s="196">
        <v>69750</v>
      </c>
      <c r="C1458" s="196">
        <v>13288</v>
      </c>
      <c r="D1458" s="196">
        <v>9551</v>
      </c>
      <c r="E1458" s="196">
        <v>13288</v>
      </c>
      <c r="F1458" s="196">
        <v>11844</v>
      </c>
    </row>
    <row r="1459" spans="1:6" ht="15.75">
      <c r="A1459" s="196">
        <v>69750</v>
      </c>
      <c r="B1459" s="196">
        <v>69800</v>
      </c>
      <c r="C1459" s="196">
        <v>13300</v>
      </c>
      <c r="D1459" s="196">
        <v>9559</v>
      </c>
      <c r="E1459" s="196">
        <v>13300</v>
      </c>
      <c r="F1459" s="196">
        <v>11856</v>
      </c>
    </row>
    <row r="1460" spans="1:6" ht="15.75">
      <c r="A1460" s="196">
        <v>69800</v>
      </c>
      <c r="B1460" s="196">
        <v>69850</v>
      </c>
      <c r="C1460" s="196">
        <v>13313</v>
      </c>
      <c r="D1460" s="196">
        <v>9566</v>
      </c>
      <c r="E1460" s="196">
        <v>13313</v>
      </c>
      <c r="F1460" s="196">
        <v>11869</v>
      </c>
    </row>
    <row r="1461" spans="1:6" ht="15.75">
      <c r="A1461" s="196">
        <v>69850</v>
      </c>
      <c r="B1461" s="196">
        <v>69900</v>
      </c>
      <c r="C1461" s="196">
        <v>13325</v>
      </c>
      <c r="D1461" s="196">
        <v>9574</v>
      </c>
      <c r="E1461" s="196">
        <v>13325</v>
      </c>
      <c r="F1461" s="196">
        <v>11881</v>
      </c>
    </row>
    <row r="1462" spans="1:6" ht="15.75">
      <c r="A1462" s="196">
        <v>69900</v>
      </c>
      <c r="B1462" s="196">
        <v>69950</v>
      </c>
      <c r="C1462" s="196">
        <v>13338</v>
      </c>
      <c r="D1462" s="196">
        <v>9581</v>
      </c>
      <c r="E1462" s="196">
        <v>13338</v>
      </c>
      <c r="F1462" s="196">
        <v>11894</v>
      </c>
    </row>
    <row r="1463" spans="1:6" ht="15.75">
      <c r="A1463" s="196">
        <v>69950</v>
      </c>
      <c r="B1463" s="196">
        <v>70000</v>
      </c>
      <c r="C1463" s="196">
        <v>13350</v>
      </c>
      <c r="D1463" s="196">
        <v>9589</v>
      </c>
      <c r="E1463" s="196">
        <v>13350</v>
      </c>
      <c r="F1463" s="196">
        <v>11906</v>
      </c>
    </row>
    <row r="1464" spans="1:6" ht="15.75">
      <c r="A1464" s="196">
        <v>70000</v>
      </c>
      <c r="B1464" s="196">
        <v>70050</v>
      </c>
      <c r="C1464" s="196">
        <v>13363</v>
      </c>
      <c r="D1464" s="196">
        <v>9596</v>
      </c>
      <c r="E1464" s="196">
        <v>13363</v>
      </c>
      <c r="F1464" s="196">
        <v>11919</v>
      </c>
    </row>
    <row r="1465" spans="1:6" ht="15.75">
      <c r="A1465" s="196">
        <v>70050</v>
      </c>
      <c r="B1465" s="196">
        <v>70100</v>
      </c>
      <c r="C1465" s="196">
        <v>13375</v>
      </c>
      <c r="D1465" s="196">
        <v>9604</v>
      </c>
      <c r="E1465" s="196">
        <v>13375</v>
      </c>
      <c r="F1465" s="196">
        <v>11931</v>
      </c>
    </row>
    <row r="1466" spans="1:6" ht="15.75">
      <c r="A1466" s="196">
        <v>70100</v>
      </c>
      <c r="B1466" s="196">
        <v>70150</v>
      </c>
      <c r="C1466" s="196">
        <v>13388</v>
      </c>
      <c r="D1466" s="196">
        <v>9611</v>
      </c>
      <c r="E1466" s="196">
        <v>13388</v>
      </c>
      <c r="F1466" s="196">
        <v>11944</v>
      </c>
    </row>
    <row r="1467" spans="1:6" ht="15.75">
      <c r="A1467" s="196">
        <v>70150</v>
      </c>
      <c r="B1467" s="196">
        <v>70200</v>
      </c>
      <c r="C1467" s="196">
        <v>13400</v>
      </c>
      <c r="D1467" s="196">
        <v>9619</v>
      </c>
      <c r="E1467" s="196">
        <v>13400</v>
      </c>
      <c r="F1467" s="196">
        <v>11956</v>
      </c>
    </row>
    <row r="1468" spans="1:6" ht="15.75">
      <c r="A1468" s="196">
        <v>70200</v>
      </c>
      <c r="B1468" s="196">
        <v>70250</v>
      </c>
      <c r="C1468" s="196">
        <v>13413</v>
      </c>
      <c r="D1468" s="196">
        <v>9626</v>
      </c>
      <c r="E1468" s="196">
        <v>13413</v>
      </c>
      <c r="F1468" s="196">
        <v>11969</v>
      </c>
    </row>
    <row r="1469" spans="1:6" ht="15.75">
      <c r="A1469" s="196">
        <v>70250</v>
      </c>
      <c r="B1469" s="196">
        <v>70300</v>
      </c>
      <c r="C1469" s="196">
        <v>13425</v>
      </c>
      <c r="D1469" s="196">
        <v>9634</v>
      </c>
      <c r="E1469" s="196">
        <v>13425</v>
      </c>
      <c r="F1469" s="196">
        <v>11981</v>
      </c>
    </row>
    <row r="1470" spans="1:6" ht="15.75">
      <c r="A1470" s="196">
        <v>70300</v>
      </c>
      <c r="B1470" s="196">
        <v>70350</v>
      </c>
      <c r="C1470" s="196">
        <v>13438</v>
      </c>
      <c r="D1470" s="196">
        <v>9641</v>
      </c>
      <c r="E1470" s="196">
        <v>13438</v>
      </c>
      <c r="F1470" s="196">
        <v>11994</v>
      </c>
    </row>
    <row r="1471" spans="1:6" ht="15.75">
      <c r="A1471" s="196">
        <v>70350</v>
      </c>
      <c r="B1471" s="196">
        <v>70400</v>
      </c>
      <c r="C1471" s="196">
        <v>13450</v>
      </c>
      <c r="D1471" s="196">
        <v>9649</v>
      </c>
      <c r="E1471" s="196">
        <v>13450</v>
      </c>
      <c r="F1471" s="196">
        <v>12006</v>
      </c>
    </row>
    <row r="1472" spans="1:6" ht="15.75">
      <c r="A1472" s="196">
        <v>70400</v>
      </c>
      <c r="B1472" s="196">
        <v>70450</v>
      </c>
      <c r="C1472" s="196">
        <v>13463</v>
      </c>
      <c r="D1472" s="196">
        <v>9656</v>
      </c>
      <c r="E1472" s="196">
        <v>13463</v>
      </c>
      <c r="F1472" s="196">
        <v>12019</v>
      </c>
    </row>
    <row r="1473" spans="1:6" ht="15.75">
      <c r="A1473" s="196">
        <v>70450</v>
      </c>
      <c r="B1473" s="196">
        <v>70500</v>
      </c>
      <c r="C1473" s="196">
        <v>13475</v>
      </c>
      <c r="D1473" s="196">
        <v>9664</v>
      </c>
      <c r="E1473" s="196">
        <v>13475</v>
      </c>
      <c r="F1473" s="196">
        <v>12031</v>
      </c>
    </row>
    <row r="1474" spans="1:6" ht="15.75">
      <c r="A1474" s="196">
        <v>70500</v>
      </c>
      <c r="B1474" s="196">
        <v>70550</v>
      </c>
      <c r="C1474" s="196">
        <v>13488</v>
      </c>
      <c r="D1474" s="196">
        <v>9671</v>
      </c>
      <c r="E1474" s="196">
        <v>13488</v>
      </c>
      <c r="F1474" s="196">
        <v>12044</v>
      </c>
    </row>
    <row r="1475" spans="1:6" ht="15.75">
      <c r="A1475" s="196">
        <v>70550</v>
      </c>
      <c r="B1475" s="196">
        <v>70600</v>
      </c>
      <c r="C1475" s="196">
        <v>13500</v>
      </c>
      <c r="D1475" s="196">
        <v>9679</v>
      </c>
      <c r="E1475" s="196">
        <v>13500</v>
      </c>
      <c r="F1475" s="196">
        <v>12056</v>
      </c>
    </row>
    <row r="1476" spans="1:6" ht="15.75">
      <c r="A1476" s="196">
        <v>70600</v>
      </c>
      <c r="B1476" s="196">
        <v>70650</v>
      </c>
      <c r="C1476" s="196">
        <v>13513</v>
      </c>
      <c r="D1476" s="196">
        <v>9686</v>
      </c>
      <c r="E1476" s="196">
        <v>13513</v>
      </c>
      <c r="F1476" s="196">
        <v>12069</v>
      </c>
    </row>
    <row r="1477" spans="1:6" ht="15.75">
      <c r="A1477" s="196">
        <v>70650</v>
      </c>
      <c r="B1477" s="196">
        <v>70700</v>
      </c>
      <c r="C1477" s="196">
        <v>13525</v>
      </c>
      <c r="D1477" s="196">
        <v>9694</v>
      </c>
      <c r="E1477" s="196">
        <v>13525</v>
      </c>
      <c r="F1477" s="196">
        <v>12081</v>
      </c>
    </row>
    <row r="1478" spans="1:6" ht="15.75">
      <c r="A1478" s="196">
        <v>70700</v>
      </c>
      <c r="B1478" s="196">
        <v>70750</v>
      </c>
      <c r="C1478" s="196">
        <v>13538</v>
      </c>
      <c r="D1478" s="196">
        <v>9701</v>
      </c>
      <c r="E1478" s="196">
        <v>13538</v>
      </c>
      <c r="F1478" s="196">
        <v>12094</v>
      </c>
    </row>
    <row r="1479" spans="1:6" ht="15.75">
      <c r="A1479" s="196">
        <v>70750</v>
      </c>
      <c r="B1479" s="196">
        <v>70800</v>
      </c>
      <c r="C1479" s="196">
        <v>13550</v>
      </c>
      <c r="D1479" s="196">
        <v>9709</v>
      </c>
      <c r="E1479" s="196">
        <v>13550</v>
      </c>
      <c r="F1479" s="196">
        <v>12106</v>
      </c>
    </row>
    <row r="1480" spans="1:6" ht="15.75">
      <c r="A1480" s="196">
        <v>70800</v>
      </c>
      <c r="B1480" s="196">
        <v>70850</v>
      </c>
      <c r="C1480" s="196">
        <v>13563</v>
      </c>
      <c r="D1480" s="196">
        <v>9716</v>
      </c>
      <c r="E1480" s="196">
        <v>13563</v>
      </c>
      <c r="F1480" s="196">
        <v>12119</v>
      </c>
    </row>
    <row r="1481" spans="1:6" ht="15.75">
      <c r="A1481" s="196">
        <v>70850</v>
      </c>
      <c r="B1481" s="196">
        <v>70900</v>
      </c>
      <c r="C1481" s="196">
        <v>13575</v>
      </c>
      <c r="D1481" s="196">
        <v>9724</v>
      </c>
      <c r="E1481" s="196">
        <v>13575</v>
      </c>
      <c r="F1481" s="196">
        <v>12131</v>
      </c>
    </row>
    <row r="1482" spans="1:6" ht="15.75">
      <c r="A1482" s="196">
        <v>70900</v>
      </c>
      <c r="B1482" s="196">
        <v>70950</v>
      </c>
      <c r="C1482" s="196">
        <v>13588</v>
      </c>
      <c r="D1482" s="196">
        <v>9731</v>
      </c>
      <c r="E1482" s="196">
        <v>13588</v>
      </c>
      <c r="F1482" s="196">
        <v>12144</v>
      </c>
    </row>
    <row r="1483" spans="1:6" ht="15.75">
      <c r="A1483" s="196">
        <v>70950</v>
      </c>
      <c r="B1483" s="196">
        <v>71000</v>
      </c>
      <c r="C1483" s="196">
        <v>13600</v>
      </c>
      <c r="D1483" s="196">
        <v>9739</v>
      </c>
      <c r="E1483" s="196">
        <v>13600</v>
      </c>
      <c r="F1483" s="196">
        <v>12156</v>
      </c>
    </row>
    <row r="1484" spans="1:6" ht="15.75">
      <c r="A1484" s="196">
        <v>71000</v>
      </c>
      <c r="B1484" s="196">
        <v>71050</v>
      </c>
      <c r="C1484" s="196">
        <v>13613</v>
      </c>
      <c r="D1484" s="196">
        <v>9746</v>
      </c>
      <c r="E1484" s="196">
        <v>13613</v>
      </c>
      <c r="F1484" s="196">
        <v>12169</v>
      </c>
    </row>
    <row r="1485" spans="1:6" ht="15.75">
      <c r="A1485" s="196">
        <v>71050</v>
      </c>
      <c r="B1485" s="196">
        <v>71100</v>
      </c>
      <c r="C1485" s="196">
        <v>13625</v>
      </c>
      <c r="D1485" s="196">
        <v>9754</v>
      </c>
      <c r="E1485" s="196">
        <v>13625</v>
      </c>
      <c r="F1485" s="196">
        <v>12181</v>
      </c>
    </row>
    <row r="1486" spans="1:6" ht="15.75">
      <c r="A1486" s="196">
        <v>71100</v>
      </c>
      <c r="B1486" s="196">
        <v>71150</v>
      </c>
      <c r="C1486" s="196">
        <v>13638</v>
      </c>
      <c r="D1486" s="196">
        <v>9761</v>
      </c>
      <c r="E1486" s="196">
        <v>13638</v>
      </c>
      <c r="F1486" s="196">
        <v>12194</v>
      </c>
    </row>
    <row r="1487" spans="1:6" ht="15.75">
      <c r="A1487" s="196">
        <v>71150</v>
      </c>
      <c r="B1487" s="196">
        <v>71200</v>
      </c>
      <c r="C1487" s="196">
        <v>13650</v>
      </c>
      <c r="D1487" s="196">
        <v>9769</v>
      </c>
      <c r="E1487" s="196">
        <v>13650</v>
      </c>
      <c r="F1487" s="196">
        <v>12206</v>
      </c>
    </row>
    <row r="1488" spans="1:6" ht="15.75">
      <c r="A1488" s="196">
        <v>71200</v>
      </c>
      <c r="B1488" s="196">
        <v>71250</v>
      </c>
      <c r="C1488" s="196">
        <v>13663</v>
      </c>
      <c r="D1488" s="196">
        <v>9776</v>
      </c>
      <c r="E1488" s="196">
        <v>13663</v>
      </c>
      <c r="F1488" s="196">
        <v>12219</v>
      </c>
    </row>
    <row r="1489" spans="1:6" ht="15.75">
      <c r="A1489" s="196">
        <v>71250</v>
      </c>
      <c r="B1489" s="196">
        <v>71300</v>
      </c>
      <c r="C1489" s="196">
        <v>13675</v>
      </c>
      <c r="D1489" s="196">
        <v>9784</v>
      </c>
      <c r="E1489" s="196">
        <v>13675</v>
      </c>
      <c r="F1489" s="196">
        <v>12231</v>
      </c>
    </row>
    <row r="1490" spans="1:6" ht="15.75">
      <c r="A1490" s="196">
        <v>71300</v>
      </c>
      <c r="B1490" s="196">
        <v>71350</v>
      </c>
      <c r="C1490" s="196">
        <v>13688</v>
      </c>
      <c r="D1490" s="196">
        <v>9791</v>
      </c>
      <c r="E1490" s="196">
        <v>13688</v>
      </c>
      <c r="F1490" s="196">
        <v>12244</v>
      </c>
    </row>
    <row r="1491" spans="1:6" ht="15.75">
      <c r="A1491" s="196">
        <v>71350</v>
      </c>
      <c r="B1491" s="196">
        <v>71400</v>
      </c>
      <c r="C1491" s="196">
        <v>13700</v>
      </c>
      <c r="D1491" s="196">
        <v>9799</v>
      </c>
      <c r="E1491" s="196">
        <v>13700</v>
      </c>
      <c r="F1491" s="196">
        <v>12256</v>
      </c>
    </row>
    <row r="1492" spans="1:6" ht="15.75">
      <c r="A1492" s="196">
        <v>71400</v>
      </c>
      <c r="B1492" s="196">
        <v>71450</v>
      </c>
      <c r="C1492" s="196">
        <v>13713</v>
      </c>
      <c r="D1492" s="196">
        <v>9806</v>
      </c>
      <c r="E1492" s="196">
        <v>13713</v>
      </c>
      <c r="F1492" s="196">
        <v>12269</v>
      </c>
    </row>
    <row r="1493" spans="1:6" ht="15.75">
      <c r="A1493" s="196">
        <v>71450</v>
      </c>
      <c r="B1493" s="196">
        <v>71500</v>
      </c>
      <c r="C1493" s="196">
        <v>13725</v>
      </c>
      <c r="D1493" s="196">
        <v>9814</v>
      </c>
      <c r="E1493" s="196">
        <v>13725</v>
      </c>
      <c r="F1493" s="196">
        <v>12281</v>
      </c>
    </row>
    <row r="1494" spans="1:6" ht="15.75">
      <c r="A1494" s="196">
        <v>71500</v>
      </c>
      <c r="B1494" s="196">
        <v>71550</v>
      </c>
      <c r="C1494" s="196">
        <v>13738</v>
      </c>
      <c r="D1494" s="196">
        <v>9821</v>
      </c>
      <c r="E1494" s="196">
        <v>13738</v>
      </c>
      <c r="F1494" s="196">
        <v>12294</v>
      </c>
    </row>
    <row r="1495" spans="1:6" ht="15.75">
      <c r="A1495" s="196">
        <v>71550</v>
      </c>
      <c r="B1495" s="196">
        <v>71600</v>
      </c>
      <c r="C1495" s="196">
        <v>13750</v>
      </c>
      <c r="D1495" s="196">
        <v>9829</v>
      </c>
      <c r="E1495" s="196">
        <v>13750</v>
      </c>
      <c r="F1495" s="196">
        <v>12306</v>
      </c>
    </row>
    <row r="1496" spans="1:6" ht="15.75">
      <c r="A1496" s="196">
        <v>71600</v>
      </c>
      <c r="B1496" s="196">
        <v>71650</v>
      </c>
      <c r="C1496" s="196">
        <v>13763</v>
      </c>
      <c r="D1496" s="196">
        <v>9836</v>
      </c>
      <c r="E1496" s="196">
        <v>13763</v>
      </c>
      <c r="F1496" s="196">
        <v>12319</v>
      </c>
    </row>
    <row r="1497" spans="1:6" ht="15.75">
      <c r="A1497" s="196">
        <v>71650</v>
      </c>
      <c r="B1497" s="196">
        <v>71700</v>
      </c>
      <c r="C1497" s="196">
        <v>13775</v>
      </c>
      <c r="D1497" s="196">
        <v>9844</v>
      </c>
      <c r="E1497" s="196">
        <v>13775</v>
      </c>
      <c r="F1497" s="196">
        <v>12331</v>
      </c>
    </row>
    <row r="1498" spans="1:6" ht="15.75">
      <c r="A1498" s="196">
        <v>71700</v>
      </c>
      <c r="B1498" s="196">
        <v>71750</v>
      </c>
      <c r="C1498" s="196">
        <v>13788</v>
      </c>
      <c r="D1498" s="196">
        <v>9851</v>
      </c>
      <c r="E1498" s="196">
        <v>13788</v>
      </c>
      <c r="F1498" s="196">
        <v>12344</v>
      </c>
    </row>
    <row r="1499" spans="1:6" ht="15.75">
      <c r="A1499" s="196">
        <v>71750</v>
      </c>
      <c r="B1499" s="196">
        <v>71800</v>
      </c>
      <c r="C1499" s="196">
        <v>13800</v>
      </c>
      <c r="D1499" s="196">
        <v>9859</v>
      </c>
      <c r="E1499" s="196">
        <v>13800</v>
      </c>
      <c r="F1499" s="196">
        <v>12356</v>
      </c>
    </row>
    <row r="1500" spans="1:6" ht="15.75">
      <c r="A1500" s="196">
        <v>71800</v>
      </c>
      <c r="B1500" s="196">
        <v>71850</v>
      </c>
      <c r="C1500" s="196">
        <v>13813</v>
      </c>
      <c r="D1500" s="196">
        <v>9866</v>
      </c>
      <c r="E1500" s="196">
        <v>13813</v>
      </c>
      <c r="F1500" s="196">
        <v>12369</v>
      </c>
    </row>
    <row r="1501" spans="1:6" ht="15.75">
      <c r="A1501" s="196">
        <v>71850</v>
      </c>
      <c r="B1501" s="196">
        <v>71900</v>
      </c>
      <c r="C1501" s="196">
        <v>13825</v>
      </c>
      <c r="D1501" s="196">
        <v>9874</v>
      </c>
      <c r="E1501" s="196">
        <v>13825</v>
      </c>
      <c r="F1501" s="196">
        <v>12381</v>
      </c>
    </row>
    <row r="1502" spans="1:6" ht="15.75">
      <c r="A1502" s="196">
        <v>71900</v>
      </c>
      <c r="B1502" s="196">
        <v>71950</v>
      </c>
      <c r="C1502" s="196">
        <v>13838</v>
      </c>
      <c r="D1502" s="196">
        <v>9881</v>
      </c>
      <c r="E1502" s="196">
        <v>13838</v>
      </c>
      <c r="F1502" s="196">
        <v>12394</v>
      </c>
    </row>
    <row r="1503" spans="1:6" ht="15.75">
      <c r="A1503" s="196">
        <v>71950</v>
      </c>
      <c r="B1503" s="196">
        <v>72000</v>
      </c>
      <c r="C1503" s="196">
        <v>13850</v>
      </c>
      <c r="D1503" s="196">
        <v>9889</v>
      </c>
      <c r="E1503" s="196">
        <v>13850</v>
      </c>
      <c r="F1503" s="196">
        <v>12406</v>
      </c>
    </row>
    <row r="1504" spans="1:6" ht="15.75">
      <c r="A1504" s="196">
        <v>72000</v>
      </c>
      <c r="B1504" s="196">
        <v>72050</v>
      </c>
      <c r="C1504" s="196">
        <v>13863</v>
      </c>
      <c r="D1504" s="196">
        <v>9896</v>
      </c>
      <c r="E1504" s="196">
        <v>13863</v>
      </c>
      <c r="F1504" s="196">
        <v>12419</v>
      </c>
    </row>
    <row r="1505" spans="1:6" ht="15.75">
      <c r="A1505" s="196">
        <v>72050</v>
      </c>
      <c r="B1505" s="196">
        <v>72100</v>
      </c>
      <c r="C1505" s="196">
        <v>13875</v>
      </c>
      <c r="D1505" s="196">
        <v>9904</v>
      </c>
      <c r="E1505" s="196">
        <v>13875</v>
      </c>
      <c r="F1505" s="196">
        <v>12431</v>
      </c>
    </row>
    <row r="1506" spans="1:6" ht="15.75">
      <c r="A1506" s="196">
        <v>72100</v>
      </c>
      <c r="B1506" s="196">
        <v>72150</v>
      </c>
      <c r="C1506" s="196">
        <v>13888</v>
      </c>
      <c r="D1506" s="196">
        <v>9911</v>
      </c>
      <c r="E1506" s="196">
        <v>13888</v>
      </c>
      <c r="F1506" s="196">
        <v>12444</v>
      </c>
    </row>
    <row r="1507" spans="1:6" ht="15.75">
      <c r="A1507" s="196">
        <v>72150</v>
      </c>
      <c r="B1507" s="196">
        <v>72200</v>
      </c>
      <c r="C1507" s="196">
        <v>13900</v>
      </c>
      <c r="D1507" s="196">
        <v>9919</v>
      </c>
      <c r="E1507" s="196">
        <v>13900</v>
      </c>
      <c r="F1507" s="196">
        <v>12456</v>
      </c>
    </row>
    <row r="1508" spans="1:6" ht="15.75">
      <c r="A1508" s="196">
        <v>72200</v>
      </c>
      <c r="B1508" s="196">
        <v>72250</v>
      </c>
      <c r="C1508" s="196">
        <v>13913</v>
      </c>
      <c r="D1508" s="196">
        <v>9926</v>
      </c>
      <c r="E1508" s="196">
        <v>13913</v>
      </c>
      <c r="F1508" s="196">
        <v>12469</v>
      </c>
    </row>
    <row r="1509" spans="1:6" ht="15.75">
      <c r="A1509" s="196">
        <v>72250</v>
      </c>
      <c r="B1509" s="196">
        <v>72300</v>
      </c>
      <c r="C1509" s="196">
        <v>13925</v>
      </c>
      <c r="D1509" s="196">
        <v>9934</v>
      </c>
      <c r="E1509" s="196">
        <v>13925</v>
      </c>
      <c r="F1509" s="196">
        <v>12481</v>
      </c>
    </row>
    <row r="1510" spans="1:6" ht="15.75">
      <c r="A1510" s="196">
        <v>72300</v>
      </c>
      <c r="B1510" s="196">
        <v>72350</v>
      </c>
      <c r="C1510" s="196">
        <v>13938</v>
      </c>
      <c r="D1510" s="196">
        <v>9941</v>
      </c>
      <c r="E1510" s="196">
        <v>13938</v>
      </c>
      <c r="F1510" s="196">
        <v>12494</v>
      </c>
    </row>
    <row r="1511" spans="1:6" ht="15.75">
      <c r="A1511" s="196">
        <v>72350</v>
      </c>
      <c r="B1511" s="196">
        <v>72400</v>
      </c>
      <c r="C1511" s="196">
        <v>13950</v>
      </c>
      <c r="D1511" s="196">
        <v>9949</v>
      </c>
      <c r="E1511" s="196">
        <v>13950</v>
      </c>
      <c r="F1511" s="196">
        <v>12506</v>
      </c>
    </row>
    <row r="1512" spans="1:6" ht="15.75">
      <c r="A1512" s="196">
        <v>72400</v>
      </c>
      <c r="B1512" s="196">
        <v>72450</v>
      </c>
      <c r="C1512" s="196">
        <v>13963</v>
      </c>
      <c r="D1512" s="196">
        <v>9956</v>
      </c>
      <c r="E1512" s="196">
        <v>13963</v>
      </c>
      <c r="F1512" s="196">
        <v>12519</v>
      </c>
    </row>
    <row r="1513" spans="1:6" ht="15.75">
      <c r="A1513" s="196">
        <v>72450</v>
      </c>
      <c r="B1513" s="196">
        <v>72500</v>
      </c>
      <c r="C1513" s="196">
        <v>13975</v>
      </c>
      <c r="D1513" s="196">
        <v>9964</v>
      </c>
      <c r="E1513" s="196">
        <v>13975</v>
      </c>
      <c r="F1513" s="196">
        <v>12531</v>
      </c>
    </row>
    <row r="1514" spans="1:6" ht="15.75">
      <c r="A1514" s="196">
        <v>72500</v>
      </c>
      <c r="B1514" s="196">
        <v>72550</v>
      </c>
      <c r="C1514" s="196">
        <v>13988</v>
      </c>
      <c r="D1514" s="196">
        <v>9971</v>
      </c>
      <c r="E1514" s="196">
        <v>13988</v>
      </c>
      <c r="F1514" s="196">
        <v>12544</v>
      </c>
    </row>
    <row r="1515" spans="1:6" ht="15.75">
      <c r="A1515" s="196">
        <v>72550</v>
      </c>
      <c r="B1515" s="196">
        <v>72600</v>
      </c>
      <c r="C1515" s="196">
        <v>14000</v>
      </c>
      <c r="D1515" s="196">
        <v>9979</v>
      </c>
      <c r="E1515" s="196">
        <v>14000</v>
      </c>
      <c r="F1515" s="196">
        <v>12556</v>
      </c>
    </row>
    <row r="1516" spans="1:6" ht="15.75">
      <c r="A1516" s="196">
        <v>72600</v>
      </c>
      <c r="B1516" s="196">
        <v>72650</v>
      </c>
      <c r="C1516" s="196">
        <v>14013</v>
      </c>
      <c r="D1516" s="196">
        <v>9986</v>
      </c>
      <c r="E1516" s="196">
        <v>14013</v>
      </c>
      <c r="F1516" s="196">
        <v>12569</v>
      </c>
    </row>
    <row r="1517" spans="1:6" ht="15.75">
      <c r="A1517" s="196">
        <v>72650</v>
      </c>
      <c r="B1517" s="196">
        <v>72700</v>
      </c>
      <c r="C1517" s="196">
        <v>14025</v>
      </c>
      <c r="D1517" s="196">
        <v>9994</v>
      </c>
      <c r="E1517" s="196">
        <v>14025</v>
      </c>
      <c r="F1517" s="196">
        <v>12581</v>
      </c>
    </row>
    <row r="1518" spans="1:6" ht="15.75">
      <c r="A1518" s="196">
        <v>72700</v>
      </c>
      <c r="B1518" s="196">
        <v>72750</v>
      </c>
      <c r="C1518" s="196">
        <v>14038</v>
      </c>
      <c r="D1518" s="196">
        <v>10001</v>
      </c>
      <c r="E1518" s="196">
        <v>14038</v>
      </c>
      <c r="F1518" s="196">
        <v>12594</v>
      </c>
    </row>
    <row r="1519" spans="1:6" ht="15.75">
      <c r="A1519" s="196">
        <v>72750</v>
      </c>
      <c r="B1519" s="196">
        <v>72800</v>
      </c>
      <c r="C1519" s="196">
        <v>14050</v>
      </c>
      <c r="D1519" s="196">
        <v>10009</v>
      </c>
      <c r="E1519" s="196">
        <v>14050</v>
      </c>
      <c r="F1519" s="196">
        <v>12606</v>
      </c>
    </row>
    <row r="1520" spans="1:6" ht="15.75">
      <c r="A1520" s="196">
        <v>72800</v>
      </c>
      <c r="B1520" s="196">
        <v>72850</v>
      </c>
      <c r="C1520" s="196">
        <v>14063</v>
      </c>
      <c r="D1520" s="196">
        <v>10016</v>
      </c>
      <c r="E1520" s="196">
        <v>14063</v>
      </c>
      <c r="F1520" s="196">
        <v>12619</v>
      </c>
    </row>
    <row r="1521" spans="1:6" ht="15.75">
      <c r="A1521" s="196">
        <v>72850</v>
      </c>
      <c r="B1521" s="196">
        <v>72900</v>
      </c>
      <c r="C1521" s="196">
        <v>14075</v>
      </c>
      <c r="D1521" s="196">
        <v>10024</v>
      </c>
      <c r="E1521" s="196">
        <v>14075</v>
      </c>
      <c r="F1521" s="196">
        <v>12631</v>
      </c>
    </row>
    <row r="1522" spans="1:6" ht="15.75">
      <c r="A1522" s="196">
        <v>72900</v>
      </c>
      <c r="B1522" s="196">
        <v>72950</v>
      </c>
      <c r="C1522" s="196">
        <v>14088</v>
      </c>
      <c r="D1522" s="196">
        <v>10031</v>
      </c>
      <c r="E1522" s="196">
        <v>14088</v>
      </c>
      <c r="F1522" s="196">
        <v>12644</v>
      </c>
    </row>
    <row r="1523" spans="1:6" ht="15.75">
      <c r="A1523" s="196">
        <v>72950</v>
      </c>
      <c r="B1523" s="196">
        <v>73000</v>
      </c>
      <c r="C1523" s="196">
        <v>14100</v>
      </c>
      <c r="D1523" s="196">
        <v>10039</v>
      </c>
      <c r="E1523" s="196">
        <v>14100</v>
      </c>
      <c r="F1523" s="196">
        <v>12656</v>
      </c>
    </row>
    <row r="1524" spans="1:6" ht="15.75">
      <c r="A1524" s="196">
        <v>73000</v>
      </c>
      <c r="B1524" s="196">
        <v>73050</v>
      </c>
      <c r="C1524" s="196">
        <v>14113</v>
      </c>
      <c r="D1524" s="196">
        <v>10046</v>
      </c>
      <c r="E1524" s="196">
        <v>14113</v>
      </c>
      <c r="F1524" s="196">
        <v>12669</v>
      </c>
    </row>
    <row r="1525" spans="1:6" ht="15.75">
      <c r="A1525" s="196">
        <v>73050</v>
      </c>
      <c r="B1525" s="196">
        <v>73100</v>
      </c>
      <c r="C1525" s="196">
        <v>14125</v>
      </c>
      <c r="D1525" s="196">
        <v>10054</v>
      </c>
      <c r="E1525" s="196">
        <v>14125</v>
      </c>
      <c r="F1525" s="196">
        <v>12681</v>
      </c>
    </row>
    <row r="1526" spans="1:6" ht="15.75">
      <c r="A1526" s="196">
        <v>73100</v>
      </c>
      <c r="B1526" s="196">
        <v>73150</v>
      </c>
      <c r="C1526" s="196">
        <v>14138</v>
      </c>
      <c r="D1526" s="196">
        <v>10061</v>
      </c>
      <c r="E1526" s="196">
        <v>14138</v>
      </c>
      <c r="F1526" s="196">
        <v>12694</v>
      </c>
    </row>
    <row r="1527" spans="1:6" ht="15.75">
      <c r="A1527" s="196">
        <v>73150</v>
      </c>
      <c r="B1527" s="196">
        <v>73200</v>
      </c>
      <c r="C1527" s="196">
        <v>14150</v>
      </c>
      <c r="D1527" s="196">
        <v>10069</v>
      </c>
      <c r="E1527" s="196">
        <v>14150</v>
      </c>
      <c r="F1527" s="196">
        <v>12706</v>
      </c>
    </row>
    <row r="1528" spans="1:6" ht="15.75">
      <c r="A1528" s="196">
        <v>73200</v>
      </c>
      <c r="B1528" s="196">
        <v>73250</v>
      </c>
      <c r="C1528" s="196">
        <v>14163</v>
      </c>
      <c r="D1528" s="196">
        <v>10076</v>
      </c>
      <c r="E1528" s="196">
        <v>14163</v>
      </c>
      <c r="F1528" s="196">
        <v>12719</v>
      </c>
    </row>
    <row r="1529" spans="1:6" ht="15.75">
      <c r="A1529" s="196">
        <v>73250</v>
      </c>
      <c r="B1529" s="196">
        <v>73300</v>
      </c>
      <c r="C1529" s="196">
        <v>14175</v>
      </c>
      <c r="D1529" s="196">
        <v>10084</v>
      </c>
      <c r="E1529" s="196">
        <v>14175</v>
      </c>
      <c r="F1529" s="196">
        <v>12731</v>
      </c>
    </row>
    <row r="1530" spans="1:6" ht="15.75">
      <c r="A1530" s="196">
        <v>73300</v>
      </c>
      <c r="B1530" s="196">
        <v>73350</v>
      </c>
      <c r="C1530" s="196">
        <v>14188</v>
      </c>
      <c r="D1530" s="196">
        <v>10091</v>
      </c>
      <c r="E1530" s="196">
        <v>14188</v>
      </c>
      <c r="F1530" s="196">
        <v>12744</v>
      </c>
    </row>
    <row r="1531" spans="1:6" ht="15.75">
      <c r="A1531" s="196">
        <v>73350</v>
      </c>
      <c r="B1531" s="196">
        <v>73400</v>
      </c>
      <c r="C1531" s="196">
        <v>14200</v>
      </c>
      <c r="D1531" s="196">
        <v>10099</v>
      </c>
      <c r="E1531" s="196">
        <v>14200</v>
      </c>
      <c r="F1531" s="196">
        <v>12756</v>
      </c>
    </row>
    <row r="1532" spans="1:6" ht="15.75">
      <c r="A1532" s="196">
        <v>73400</v>
      </c>
      <c r="B1532" s="196">
        <v>73450</v>
      </c>
      <c r="C1532" s="196">
        <v>14213</v>
      </c>
      <c r="D1532" s="196">
        <v>10106</v>
      </c>
      <c r="E1532" s="196">
        <v>14213</v>
      </c>
      <c r="F1532" s="196">
        <v>12769</v>
      </c>
    </row>
    <row r="1533" spans="1:6" ht="15.75">
      <c r="A1533" s="196">
        <v>73450</v>
      </c>
      <c r="B1533" s="196">
        <v>73500</v>
      </c>
      <c r="C1533" s="196">
        <v>14225</v>
      </c>
      <c r="D1533" s="196">
        <v>10114</v>
      </c>
      <c r="E1533" s="196">
        <v>14225</v>
      </c>
      <c r="F1533" s="196">
        <v>12781</v>
      </c>
    </row>
    <row r="1534" spans="1:6" ht="15.75">
      <c r="A1534" s="196">
        <v>73500</v>
      </c>
      <c r="B1534" s="196">
        <v>73550</v>
      </c>
      <c r="C1534" s="196">
        <v>14238</v>
      </c>
      <c r="D1534" s="196">
        <v>10121</v>
      </c>
      <c r="E1534" s="196">
        <v>14238</v>
      </c>
      <c r="F1534" s="196">
        <v>12794</v>
      </c>
    </row>
    <row r="1535" spans="1:6" ht="15.75">
      <c r="A1535" s="196">
        <v>73550</v>
      </c>
      <c r="B1535" s="196">
        <v>73600</v>
      </c>
      <c r="C1535" s="196">
        <v>14250</v>
      </c>
      <c r="D1535" s="196">
        <v>10129</v>
      </c>
      <c r="E1535" s="196">
        <v>14250</v>
      </c>
      <c r="F1535" s="196">
        <v>12806</v>
      </c>
    </row>
    <row r="1536" spans="1:6" ht="15.75">
      <c r="A1536" s="196">
        <v>73600</v>
      </c>
      <c r="B1536" s="196">
        <v>73650</v>
      </c>
      <c r="C1536" s="196">
        <v>14263</v>
      </c>
      <c r="D1536" s="196">
        <v>10136</v>
      </c>
      <c r="E1536" s="196">
        <v>14263</v>
      </c>
      <c r="F1536" s="196">
        <v>12819</v>
      </c>
    </row>
    <row r="1537" spans="1:6" ht="15.75">
      <c r="A1537" s="196">
        <v>73650</v>
      </c>
      <c r="B1537" s="196">
        <v>73700</v>
      </c>
      <c r="C1537" s="196">
        <v>14275</v>
      </c>
      <c r="D1537" s="196">
        <v>10144</v>
      </c>
      <c r="E1537" s="196">
        <v>14275</v>
      </c>
      <c r="F1537" s="196">
        <v>12831</v>
      </c>
    </row>
    <row r="1538" spans="1:6" ht="15.75">
      <c r="A1538" s="196">
        <v>73700</v>
      </c>
      <c r="B1538" s="196">
        <v>73750</v>
      </c>
      <c r="C1538" s="196">
        <v>14288</v>
      </c>
      <c r="D1538" s="196">
        <v>10151</v>
      </c>
      <c r="E1538" s="196">
        <v>14288</v>
      </c>
      <c r="F1538" s="196">
        <v>12844</v>
      </c>
    </row>
    <row r="1539" spans="1:6" ht="15.75">
      <c r="A1539" s="196">
        <v>73750</v>
      </c>
      <c r="B1539" s="196">
        <v>73800</v>
      </c>
      <c r="C1539" s="196">
        <v>14300</v>
      </c>
      <c r="D1539" s="196">
        <v>10159</v>
      </c>
      <c r="E1539" s="196">
        <v>14300</v>
      </c>
      <c r="F1539" s="196">
        <v>12856</v>
      </c>
    </row>
    <row r="1540" spans="1:6" ht="15.75">
      <c r="A1540" s="196">
        <v>73800</v>
      </c>
      <c r="B1540" s="196">
        <v>73850</v>
      </c>
      <c r="C1540" s="196">
        <v>14313</v>
      </c>
      <c r="D1540" s="196">
        <v>10169</v>
      </c>
      <c r="E1540" s="196">
        <v>14313</v>
      </c>
      <c r="F1540" s="196">
        <v>12869</v>
      </c>
    </row>
    <row r="1541" spans="1:6" ht="15.75">
      <c r="A1541" s="196">
        <v>73850</v>
      </c>
      <c r="B1541" s="196">
        <v>73900</v>
      </c>
      <c r="C1541" s="196">
        <v>14325</v>
      </c>
      <c r="D1541" s="196">
        <v>10181</v>
      </c>
      <c r="E1541" s="196">
        <v>14325</v>
      </c>
      <c r="F1541" s="196">
        <v>12881</v>
      </c>
    </row>
    <row r="1542" spans="1:6" ht="15.75">
      <c r="A1542" s="196">
        <v>73900</v>
      </c>
      <c r="B1542" s="196">
        <v>73950</v>
      </c>
      <c r="C1542" s="196">
        <v>14338</v>
      </c>
      <c r="D1542" s="196">
        <v>10194</v>
      </c>
      <c r="E1542" s="196">
        <v>14338</v>
      </c>
      <c r="F1542" s="196">
        <v>12894</v>
      </c>
    </row>
    <row r="1543" spans="1:6" ht="15.75">
      <c r="A1543" s="196">
        <v>73950</v>
      </c>
      <c r="B1543" s="196">
        <v>74000</v>
      </c>
      <c r="C1543" s="196">
        <v>14350</v>
      </c>
      <c r="D1543" s="196">
        <v>10206</v>
      </c>
      <c r="E1543" s="196">
        <v>14350</v>
      </c>
      <c r="F1543" s="196">
        <v>12906</v>
      </c>
    </row>
    <row r="1544" spans="1:6" ht="15.75">
      <c r="A1544" s="196">
        <v>74000</v>
      </c>
      <c r="B1544" s="196">
        <v>74050</v>
      </c>
      <c r="C1544" s="196">
        <v>14363</v>
      </c>
      <c r="D1544" s="196">
        <v>10219</v>
      </c>
      <c r="E1544" s="196">
        <v>14363</v>
      </c>
      <c r="F1544" s="196">
        <v>12919</v>
      </c>
    </row>
    <row r="1545" spans="1:6" ht="15.75">
      <c r="A1545" s="196">
        <v>74050</v>
      </c>
      <c r="B1545" s="196">
        <v>74100</v>
      </c>
      <c r="C1545" s="196">
        <v>14375</v>
      </c>
      <c r="D1545" s="196">
        <v>10231</v>
      </c>
      <c r="E1545" s="196">
        <v>14375</v>
      </c>
      <c r="F1545" s="196">
        <v>12931</v>
      </c>
    </row>
    <row r="1546" spans="1:6" ht="15.75">
      <c r="A1546" s="196">
        <v>74100</v>
      </c>
      <c r="B1546" s="196">
        <v>74150</v>
      </c>
      <c r="C1546" s="196">
        <v>14388</v>
      </c>
      <c r="D1546" s="196">
        <v>10244</v>
      </c>
      <c r="E1546" s="196">
        <v>14388</v>
      </c>
      <c r="F1546" s="196">
        <v>12944</v>
      </c>
    </row>
    <row r="1547" spans="1:6" ht="15.75">
      <c r="A1547" s="196">
        <v>74150</v>
      </c>
      <c r="B1547" s="196">
        <v>74200</v>
      </c>
      <c r="C1547" s="196">
        <v>14400</v>
      </c>
      <c r="D1547" s="196">
        <v>10256</v>
      </c>
      <c r="E1547" s="196">
        <v>14400</v>
      </c>
      <c r="F1547" s="196">
        <v>12956</v>
      </c>
    </row>
    <row r="1548" spans="1:6" ht="15.75">
      <c r="A1548" s="196">
        <v>74200</v>
      </c>
      <c r="B1548" s="196">
        <v>74250</v>
      </c>
      <c r="C1548" s="196">
        <v>14413</v>
      </c>
      <c r="D1548" s="196">
        <v>10269</v>
      </c>
      <c r="E1548" s="196">
        <v>14413</v>
      </c>
      <c r="F1548" s="196">
        <v>12969</v>
      </c>
    </row>
    <row r="1549" spans="1:6" ht="15.75">
      <c r="A1549" s="196">
        <v>74250</v>
      </c>
      <c r="B1549" s="196">
        <v>74300</v>
      </c>
      <c r="C1549" s="196">
        <v>14425</v>
      </c>
      <c r="D1549" s="196">
        <v>10281</v>
      </c>
      <c r="E1549" s="196">
        <v>14425</v>
      </c>
      <c r="F1549" s="196">
        <v>12981</v>
      </c>
    </row>
    <row r="1550" spans="1:6" ht="15.75">
      <c r="A1550" s="196">
        <v>74300</v>
      </c>
      <c r="B1550" s="196">
        <v>74350</v>
      </c>
      <c r="C1550" s="196">
        <v>14438</v>
      </c>
      <c r="D1550" s="196">
        <v>10294</v>
      </c>
      <c r="E1550" s="196">
        <v>14438</v>
      </c>
      <c r="F1550" s="196">
        <v>12994</v>
      </c>
    </row>
    <row r="1551" spans="1:6" ht="15.75">
      <c r="A1551" s="196">
        <v>74350</v>
      </c>
      <c r="B1551" s="196">
        <v>74400</v>
      </c>
      <c r="C1551" s="196">
        <v>14450</v>
      </c>
      <c r="D1551" s="196">
        <v>10306</v>
      </c>
      <c r="E1551" s="196">
        <v>14450</v>
      </c>
      <c r="F1551" s="196">
        <v>13006</v>
      </c>
    </row>
    <row r="1552" spans="1:6" ht="15.75">
      <c r="A1552" s="196">
        <v>74400</v>
      </c>
      <c r="B1552" s="196">
        <v>74450</v>
      </c>
      <c r="C1552" s="196">
        <v>14463</v>
      </c>
      <c r="D1552" s="196">
        <v>10319</v>
      </c>
      <c r="E1552" s="196">
        <v>14463</v>
      </c>
      <c r="F1552" s="196">
        <v>13019</v>
      </c>
    </row>
    <row r="1553" spans="1:6" ht="15.75">
      <c r="A1553" s="196">
        <v>74450</v>
      </c>
      <c r="B1553" s="196">
        <v>74500</v>
      </c>
      <c r="C1553" s="196">
        <v>14475</v>
      </c>
      <c r="D1553" s="196">
        <v>10331</v>
      </c>
      <c r="E1553" s="196">
        <v>14477</v>
      </c>
      <c r="F1553" s="196">
        <v>13031</v>
      </c>
    </row>
    <row r="1554" spans="1:6" ht="15.75">
      <c r="A1554" s="196">
        <v>74500</v>
      </c>
      <c r="B1554" s="196">
        <v>74550</v>
      </c>
      <c r="C1554" s="196">
        <v>14488</v>
      </c>
      <c r="D1554" s="196">
        <v>10344</v>
      </c>
      <c r="E1554" s="196">
        <v>14491</v>
      </c>
      <c r="F1554" s="196">
        <v>13044</v>
      </c>
    </row>
    <row r="1555" spans="1:6" ht="15.75">
      <c r="A1555" s="196">
        <v>74550</v>
      </c>
      <c r="B1555" s="196">
        <v>74600</v>
      </c>
      <c r="C1555" s="196">
        <v>14500</v>
      </c>
      <c r="D1555" s="196">
        <v>10356</v>
      </c>
      <c r="E1555" s="196">
        <v>14505</v>
      </c>
      <c r="F1555" s="196">
        <v>13056</v>
      </c>
    </row>
    <row r="1556" spans="1:6" ht="15.75">
      <c r="A1556" s="196">
        <v>74600</v>
      </c>
      <c r="B1556" s="196">
        <v>74650</v>
      </c>
      <c r="C1556" s="196">
        <v>14513</v>
      </c>
      <c r="D1556" s="196">
        <v>10369</v>
      </c>
      <c r="E1556" s="196">
        <v>14519</v>
      </c>
      <c r="F1556" s="196">
        <v>13069</v>
      </c>
    </row>
    <row r="1557" spans="1:6" ht="15.75">
      <c r="A1557" s="196">
        <v>74650</v>
      </c>
      <c r="B1557" s="196">
        <v>74700</v>
      </c>
      <c r="C1557" s="196">
        <v>14525</v>
      </c>
      <c r="D1557" s="196">
        <v>10381</v>
      </c>
      <c r="E1557" s="196">
        <v>14533</v>
      </c>
      <c r="F1557" s="196">
        <v>13081</v>
      </c>
    </row>
    <row r="1558" spans="1:6" ht="15.75">
      <c r="A1558" s="196">
        <v>74700</v>
      </c>
      <c r="B1558" s="196">
        <v>74750</v>
      </c>
      <c r="C1558" s="196">
        <v>14538</v>
      </c>
      <c r="D1558" s="196">
        <v>10394</v>
      </c>
      <c r="E1558" s="196">
        <v>14547</v>
      </c>
      <c r="F1558" s="196">
        <v>13094</v>
      </c>
    </row>
    <row r="1559" spans="1:6" ht="15.75">
      <c r="A1559" s="196">
        <v>74750</v>
      </c>
      <c r="B1559" s="196">
        <v>74800</v>
      </c>
      <c r="C1559" s="196">
        <v>14550</v>
      </c>
      <c r="D1559" s="196">
        <v>10406</v>
      </c>
      <c r="E1559" s="196">
        <v>14561</v>
      </c>
      <c r="F1559" s="196">
        <v>13106</v>
      </c>
    </row>
    <row r="1560" spans="1:6" ht="15.75">
      <c r="A1560" s="196">
        <v>74800</v>
      </c>
      <c r="B1560" s="196">
        <v>74850</v>
      </c>
      <c r="C1560" s="196">
        <v>14563</v>
      </c>
      <c r="D1560" s="196">
        <v>10419</v>
      </c>
      <c r="E1560" s="196">
        <v>14575</v>
      </c>
      <c r="F1560" s="196">
        <v>13119</v>
      </c>
    </row>
    <row r="1561" spans="1:6" ht="15.75">
      <c r="A1561" s="196">
        <v>74850</v>
      </c>
      <c r="B1561" s="196">
        <v>74900</v>
      </c>
      <c r="C1561" s="196">
        <v>14575</v>
      </c>
      <c r="D1561" s="196">
        <v>10431</v>
      </c>
      <c r="E1561" s="196">
        <v>14589</v>
      </c>
      <c r="F1561" s="196">
        <v>13131</v>
      </c>
    </row>
    <row r="1562" spans="1:6" ht="15.75">
      <c r="A1562" s="196">
        <v>74900</v>
      </c>
      <c r="B1562" s="196">
        <v>74950</v>
      </c>
      <c r="C1562" s="196">
        <v>14588</v>
      </c>
      <c r="D1562" s="196">
        <v>10444</v>
      </c>
      <c r="E1562" s="196">
        <v>14603</v>
      </c>
      <c r="F1562" s="196">
        <v>13144</v>
      </c>
    </row>
    <row r="1563" spans="1:6" ht="15.75">
      <c r="A1563" s="196">
        <v>74950</v>
      </c>
      <c r="B1563" s="196">
        <v>75000</v>
      </c>
      <c r="C1563" s="196">
        <v>14600</v>
      </c>
      <c r="D1563" s="196">
        <v>10456</v>
      </c>
      <c r="E1563" s="196">
        <v>14617</v>
      </c>
      <c r="F1563" s="196">
        <v>13156</v>
      </c>
    </row>
    <row r="1564" spans="1:6" ht="15.75">
      <c r="A1564" s="196">
        <v>75000</v>
      </c>
      <c r="B1564" s="196">
        <v>75050</v>
      </c>
      <c r="C1564" s="196">
        <v>14613</v>
      </c>
      <c r="D1564" s="196">
        <v>10469</v>
      </c>
      <c r="E1564" s="196">
        <v>14631</v>
      </c>
      <c r="F1564" s="196">
        <v>13169</v>
      </c>
    </row>
    <row r="1565" spans="1:6" ht="15.75">
      <c r="A1565" s="196">
        <v>75050</v>
      </c>
      <c r="B1565" s="196">
        <v>75100</v>
      </c>
      <c r="C1565" s="196">
        <v>14625</v>
      </c>
      <c r="D1565" s="196">
        <v>10481</v>
      </c>
      <c r="E1565" s="196">
        <v>14645</v>
      </c>
      <c r="F1565" s="196">
        <v>13181</v>
      </c>
    </row>
    <row r="1566" spans="1:6" ht="15.75">
      <c r="A1566" s="196">
        <v>75100</v>
      </c>
      <c r="B1566" s="196">
        <v>75150</v>
      </c>
      <c r="C1566" s="196">
        <v>14638</v>
      </c>
      <c r="D1566" s="196">
        <v>10494</v>
      </c>
      <c r="E1566" s="196">
        <v>14659</v>
      </c>
      <c r="F1566" s="196">
        <v>13194</v>
      </c>
    </row>
    <row r="1567" spans="1:6" ht="15.75">
      <c r="A1567" s="196">
        <v>75150</v>
      </c>
      <c r="B1567" s="196">
        <v>75200</v>
      </c>
      <c r="C1567" s="196">
        <v>14650</v>
      </c>
      <c r="D1567" s="196">
        <v>10506</v>
      </c>
      <c r="E1567" s="196">
        <v>14673</v>
      </c>
      <c r="F1567" s="196">
        <v>13206</v>
      </c>
    </row>
    <row r="1568" spans="1:6" ht="15.75">
      <c r="A1568" s="196">
        <v>75200</v>
      </c>
      <c r="B1568" s="196">
        <v>75250</v>
      </c>
      <c r="C1568" s="196">
        <v>14663</v>
      </c>
      <c r="D1568" s="196">
        <v>10519</v>
      </c>
      <c r="E1568" s="196">
        <v>14687</v>
      </c>
      <c r="F1568" s="196">
        <v>13219</v>
      </c>
    </row>
    <row r="1569" spans="1:6" ht="15.75">
      <c r="A1569" s="196">
        <v>75250</v>
      </c>
      <c r="B1569" s="196">
        <v>75300</v>
      </c>
      <c r="C1569" s="196">
        <v>14675</v>
      </c>
      <c r="D1569" s="196">
        <v>10531</v>
      </c>
      <c r="E1569" s="196">
        <v>14701</v>
      </c>
      <c r="F1569" s="196">
        <v>13231</v>
      </c>
    </row>
    <row r="1570" spans="1:6" ht="15.75">
      <c r="A1570" s="196">
        <v>75300</v>
      </c>
      <c r="B1570" s="196">
        <v>75350</v>
      </c>
      <c r="C1570" s="196">
        <v>14688</v>
      </c>
      <c r="D1570" s="196">
        <v>10544</v>
      </c>
      <c r="E1570" s="196">
        <v>14715</v>
      </c>
      <c r="F1570" s="196">
        <v>13244</v>
      </c>
    </row>
    <row r="1571" spans="1:6" ht="15.75">
      <c r="A1571" s="196">
        <v>75350</v>
      </c>
      <c r="B1571" s="196">
        <v>75400</v>
      </c>
      <c r="C1571" s="196">
        <v>14700</v>
      </c>
      <c r="D1571" s="196">
        <v>10556</v>
      </c>
      <c r="E1571" s="196">
        <v>14729</v>
      </c>
      <c r="F1571" s="196">
        <v>13256</v>
      </c>
    </row>
    <row r="1572" spans="1:6" ht="15.75">
      <c r="A1572" s="196">
        <v>75400</v>
      </c>
      <c r="B1572" s="196">
        <v>75450</v>
      </c>
      <c r="C1572" s="196">
        <v>14713</v>
      </c>
      <c r="D1572" s="196">
        <v>10569</v>
      </c>
      <c r="E1572" s="196">
        <v>14743</v>
      </c>
      <c r="F1572" s="196">
        <v>13269</v>
      </c>
    </row>
    <row r="1573" spans="1:6" ht="15.75">
      <c r="A1573" s="196">
        <v>75450</v>
      </c>
      <c r="B1573" s="196">
        <v>75500</v>
      </c>
      <c r="C1573" s="196">
        <v>14725</v>
      </c>
      <c r="D1573" s="196">
        <v>10581</v>
      </c>
      <c r="E1573" s="196">
        <v>14757</v>
      </c>
      <c r="F1573" s="196">
        <v>13281</v>
      </c>
    </row>
    <row r="1574" spans="1:6" ht="15.75">
      <c r="A1574" s="196">
        <v>75500</v>
      </c>
      <c r="B1574" s="196">
        <v>75550</v>
      </c>
      <c r="C1574" s="196">
        <v>14738</v>
      </c>
      <c r="D1574" s="196">
        <v>10594</v>
      </c>
      <c r="E1574" s="196">
        <v>14771</v>
      </c>
      <c r="F1574" s="196">
        <v>13294</v>
      </c>
    </row>
    <row r="1575" spans="1:6" ht="15.75">
      <c r="A1575" s="196">
        <v>75550</v>
      </c>
      <c r="B1575" s="196">
        <v>75600</v>
      </c>
      <c r="C1575" s="196">
        <v>14750</v>
      </c>
      <c r="D1575" s="196">
        <v>10606</v>
      </c>
      <c r="E1575" s="196">
        <v>14785</v>
      </c>
      <c r="F1575" s="196">
        <v>13306</v>
      </c>
    </row>
    <row r="1576" spans="1:6" ht="15.75">
      <c r="A1576" s="196">
        <v>75600</v>
      </c>
      <c r="B1576" s="196">
        <v>75650</v>
      </c>
      <c r="C1576" s="196">
        <v>14763</v>
      </c>
      <c r="D1576" s="196">
        <v>10619</v>
      </c>
      <c r="E1576" s="196">
        <v>14799</v>
      </c>
      <c r="F1576" s="196">
        <v>13319</v>
      </c>
    </row>
    <row r="1577" spans="1:6" ht="15.75">
      <c r="A1577" s="196">
        <v>75650</v>
      </c>
      <c r="B1577" s="196">
        <v>75700</v>
      </c>
      <c r="C1577" s="196">
        <v>14775</v>
      </c>
      <c r="D1577" s="196">
        <v>10631</v>
      </c>
      <c r="E1577" s="196">
        <v>14813</v>
      </c>
      <c r="F1577" s="196">
        <v>13331</v>
      </c>
    </row>
    <row r="1578" spans="1:6" ht="15.75">
      <c r="A1578" s="196">
        <v>75700</v>
      </c>
      <c r="B1578" s="196">
        <v>75750</v>
      </c>
      <c r="C1578" s="196">
        <v>14788</v>
      </c>
      <c r="D1578" s="196">
        <v>10644</v>
      </c>
      <c r="E1578" s="196">
        <v>14827</v>
      </c>
      <c r="F1578" s="196">
        <v>13344</v>
      </c>
    </row>
    <row r="1579" spans="1:6" ht="15.75">
      <c r="A1579" s="196">
        <v>75750</v>
      </c>
      <c r="B1579" s="196">
        <v>75800</v>
      </c>
      <c r="C1579" s="196">
        <v>14800</v>
      </c>
      <c r="D1579" s="196">
        <v>10656</v>
      </c>
      <c r="E1579" s="196">
        <v>14841</v>
      </c>
      <c r="F1579" s="196">
        <v>13356</v>
      </c>
    </row>
    <row r="1580" spans="1:6" ht="15.75">
      <c r="A1580" s="196">
        <v>75800</v>
      </c>
      <c r="B1580" s="196">
        <v>75850</v>
      </c>
      <c r="C1580" s="196">
        <v>14813</v>
      </c>
      <c r="D1580" s="196">
        <v>10669</v>
      </c>
      <c r="E1580" s="196">
        <v>14855</v>
      </c>
      <c r="F1580" s="196">
        <v>13369</v>
      </c>
    </row>
    <row r="1581" spans="1:6" ht="15.75">
      <c r="A1581" s="196">
        <v>75850</v>
      </c>
      <c r="B1581" s="196">
        <v>75900</v>
      </c>
      <c r="C1581" s="196">
        <v>14825</v>
      </c>
      <c r="D1581" s="196">
        <v>10681</v>
      </c>
      <c r="E1581" s="196">
        <v>14869</v>
      </c>
      <c r="F1581" s="196">
        <v>13381</v>
      </c>
    </row>
    <row r="1582" spans="1:6" ht="15.75">
      <c r="A1582" s="196">
        <v>75900</v>
      </c>
      <c r="B1582" s="196">
        <v>75950</v>
      </c>
      <c r="C1582" s="196">
        <v>14838</v>
      </c>
      <c r="D1582" s="196">
        <v>10694</v>
      </c>
      <c r="E1582" s="196">
        <v>14883</v>
      </c>
      <c r="F1582" s="196">
        <v>13394</v>
      </c>
    </row>
    <row r="1583" spans="1:6" ht="15.75">
      <c r="A1583" s="196">
        <v>75950</v>
      </c>
      <c r="B1583" s="196">
        <v>76000</v>
      </c>
      <c r="C1583" s="196">
        <v>14850</v>
      </c>
      <c r="D1583" s="196">
        <v>10706</v>
      </c>
      <c r="E1583" s="196">
        <v>14897</v>
      </c>
      <c r="F1583" s="196">
        <v>13406</v>
      </c>
    </row>
    <row r="1584" spans="1:6" ht="15.75">
      <c r="A1584" s="196">
        <v>76000</v>
      </c>
      <c r="B1584" s="196">
        <v>76050</v>
      </c>
      <c r="C1584" s="196">
        <v>14863</v>
      </c>
      <c r="D1584" s="196">
        <v>10719</v>
      </c>
      <c r="E1584" s="196">
        <v>14911</v>
      </c>
      <c r="F1584" s="196">
        <v>13419</v>
      </c>
    </row>
    <row r="1585" spans="1:6" ht="15.75">
      <c r="A1585" s="196">
        <v>76050</v>
      </c>
      <c r="B1585" s="196">
        <v>76100</v>
      </c>
      <c r="C1585" s="196">
        <v>14875</v>
      </c>
      <c r="D1585" s="196">
        <v>10731</v>
      </c>
      <c r="E1585" s="196">
        <v>14925</v>
      </c>
      <c r="F1585" s="196">
        <v>13431</v>
      </c>
    </row>
    <row r="1586" spans="1:6" ht="15.75">
      <c r="A1586" s="196">
        <v>76100</v>
      </c>
      <c r="B1586" s="196">
        <v>76150</v>
      </c>
      <c r="C1586" s="196">
        <v>14888</v>
      </c>
      <c r="D1586" s="196">
        <v>10744</v>
      </c>
      <c r="E1586" s="196">
        <v>14939</v>
      </c>
      <c r="F1586" s="196">
        <v>13444</v>
      </c>
    </row>
    <row r="1587" spans="1:6" ht="15.75">
      <c r="A1587" s="196">
        <v>76150</v>
      </c>
      <c r="B1587" s="196">
        <v>76200</v>
      </c>
      <c r="C1587" s="196">
        <v>14900</v>
      </c>
      <c r="D1587" s="196">
        <v>10756</v>
      </c>
      <c r="E1587" s="196">
        <v>14953</v>
      </c>
      <c r="F1587" s="196">
        <v>13456</v>
      </c>
    </row>
    <row r="1588" spans="1:6" ht="15.75">
      <c r="A1588" s="196">
        <v>76200</v>
      </c>
      <c r="B1588" s="196">
        <v>76250</v>
      </c>
      <c r="C1588" s="196">
        <v>14913</v>
      </c>
      <c r="D1588" s="196">
        <v>10769</v>
      </c>
      <c r="E1588" s="196">
        <v>14967</v>
      </c>
      <c r="F1588" s="196">
        <v>13469</v>
      </c>
    </row>
    <row r="1589" spans="1:6" ht="15.75">
      <c r="A1589" s="196">
        <v>76250</v>
      </c>
      <c r="B1589" s="196">
        <v>76300</v>
      </c>
      <c r="C1589" s="196">
        <v>14925</v>
      </c>
      <c r="D1589" s="196">
        <v>10781</v>
      </c>
      <c r="E1589" s="196">
        <v>14981</v>
      </c>
      <c r="F1589" s="196">
        <v>13481</v>
      </c>
    </row>
    <row r="1590" spans="1:6" ht="15.75">
      <c r="A1590" s="196">
        <v>76300</v>
      </c>
      <c r="B1590" s="196">
        <v>76350</v>
      </c>
      <c r="C1590" s="196">
        <v>14938</v>
      </c>
      <c r="D1590" s="196">
        <v>10794</v>
      </c>
      <c r="E1590" s="196">
        <v>14995</v>
      </c>
      <c r="F1590" s="196">
        <v>13494</v>
      </c>
    </row>
    <row r="1591" spans="1:6" ht="15.75">
      <c r="A1591" s="196">
        <v>76350</v>
      </c>
      <c r="B1591" s="196">
        <v>76400</v>
      </c>
      <c r="C1591" s="196">
        <v>14950</v>
      </c>
      <c r="D1591" s="196">
        <v>10806</v>
      </c>
      <c r="E1591" s="196">
        <v>15009</v>
      </c>
      <c r="F1591" s="196">
        <v>13506</v>
      </c>
    </row>
    <row r="1592" spans="1:6" ht="15.75">
      <c r="A1592" s="196">
        <v>76400</v>
      </c>
      <c r="B1592" s="196">
        <v>76450</v>
      </c>
      <c r="C1592" s="196">
        <v>14963</v>
      </c>
      <c r="D1592" s="196">
        <v>10819</v>
      </c>
      <c r="E1592" s="196">
        <v>15023</v>
      </c>
      <c r="F1592" s="196">
        <v>13519</v>
      </c>
    </row>
    <row r="1593" spans="1:6" ht="15.75">
      <c r="A1593" s="196">
        <v>76450</v>
      </c>
      <c r="B1593" s="196">
        <v>76500</v>
      </c>
      <c r="C1593" s="196">
        <v>14975</v>
      </c>
      <c r="D1593" s="196">
        <v>10831</v>
      </c>
      <c r="E1593" s="196">
        <v>15037</v>
      </c>
      <c r="F1593" s="196">
        <v>13531</v>
      </c>
    </row>
    <row r="1594" spans="1:6" ht="15.75">
      <c r="A1594" s="196">
        <v>76500</v>
      </c>
      <c r="B1594" s="196">
        <v>76550</v>
      </c>
      <c r="C1594" s="196">
        <v>14988</v>
      </c>
      <c r="D1594" s="196">
        <v>10844</v>
      </c>
      <c r="E1594" s="196">
        <v>15051</v>
      </c>
      <c r="F1594" s="196">
        <v>13544</v>
      </c>
    </row>
    <row r="1595" spans="1:6" ht="15.75">
      <c r="A1595" s="196">
        <v>76550</v>
      </c>
      <c r="B1595" s="196">
        <v>76600</v>
      </c>
      <c r="C1595" s="196">
        <v>15000</v>
      </c>
      <c r="D1595" s="196">
        <v>10856</v>
      </c>
      <c r="E1595" s="196">
        <v>15065</v>
      </c>
      <c r="F1595" s="196">
        <v>13556</v>
      </c>
    </row>
    <row r="1596" spans="1:6" ht="15.75">
      <c r="A1596" s="196">
        <v>76600</v>
      </c>
      <c r="B1596" s="196">
        <v>76650</v>
      </c>
      <c r="C1596" s="196">
        <v>15013</v>
      </c>
      <c r="D1596" s="196">
        <v>10869</v>
      </c>
      <c r="E1596" s="196">
        <v>15079</v>
      </c>
      <c r="F1596" s="196">
        <v>13569</v>
      </c>
    </row>
    <row r="1597" spans="1:6" ht="15.75">
      <c r="A1597" s="196">
        <v>76650</v>
      </c>
      <c r="B1597" s="196">
        <v>76700</v>
      </c>
      <c r="C1597" s="196">
        <v>15025</v>
      </c>
      <c r="D1597" s="196">
        <v>10881</v>
      </c>
      <c r="E1597" s="196">
        <v>15093</v>
      </c>
      <c r="F1597" s="196">
        <v>13581</v>
      </c>
    </row>
    <row r="1598" spans="1:6" ht="15.75">
      <c r="A1598" s="196">
        <v>76700</v>
      </c>
      <c r="B1598" s="196">
        <v>76750</v>
      </c>
      <c r="C1598" s="196">
        <v>15038</v>
      </c>
      <c r="D1598" s="196">
        <v>10894</v>
      </c>
      <c r="E1598" s="196">
        <v>15107</v>
      </c>
      <c r="F1598" s="196">
        <v>13594</v>
      </c>
    </row>
    <row r="1599" spans="1:6" ht="15.75">
      <c r="A1599" s="196">
        <v>76750</v>
      </c>
      <c r="B1599" s="196">
        <v>76800</v>
      </c>
      <c r="C1599" s="196">
        <v>15050</v>
      </c>
      <c r="D1599" s="196">
        <v>10906</v>
      </c>
      <c r="E1599" s="196">
        <v>15121</v>
      </c>
      <c r="F1599" s="196">
        <v>13606</v>
      </c>
    </row>
    <row r="1600" spans="1:6" ht="15.75">
      <c r="A1600" s="196">
        <v>76800</v>
      </c>
      <c r="B1600" s="196">
        <v>76850</v>
      </c>
      <c r="C1600" s="196">
        <v>15063</v>
      </c>
      <c r="D1600" s="196">
        <v>10919</v>
      </c>
      <c r="E1600" s="196">
        <v>15135</v>
      </c>
      <c r="F1600" s="196">
        <v>13619</v>
      </c>
    </row>
    <row r="1601" spans="1:6" ht="15.75">
      <c r="A1601" s="196">
        <v>76850</v>
      </c>
      <c r="B1601" s="196">
        <v>76900</v>
      </c>
      <c r="C1601" s="196">
        <v>15075</v>
      </c>
      <c r="D1601" s="196">
        <v>10931</v>
      </c>
      <c r="E1601" s="196">
        <v>15149</v>
      </c>
      <c r="F1601" s="196">
        <v>13631</v>
      </c>
    </row>
    <row r="1602" spans="1:6" ht="15.75">
      <c r="A1602" s="196">
        <v>76900</v>
      </c>
      <c r="B1602" s="196">
        <v>76950</v>
      </c>
      <c r="C1602" s="196">
        <v>15088</v>
      </c>
      <c r="D1602" s="196">
        <v>10944</v>
      </c>
      <c r="E1602" s="196">
        <v>15163</v>
      </c>
      <c r="F1602" s="196">
        <v>13644</v>
      </c>
    </row>
    <row r="1603" spans="1:6" ht="15.75">
      <c r="A1603" s="196">
        <v>76950</v>
      </c>
      <c r="B1603" s="196">
        <v>77000</v>
      </c>
      <c r="C1603" s="196">
        <v>15100</v>
      </c>
      <c r="D1603" s="196">
        <v>10956</v>
      </c>
      <c r="E1603" s="196">
        <v>15177</v>
      </c>
      <c r="F1603" s="196">
        <v>13656</v>
      </c>
    </row>
    <row r="1604" spans="1:6" ht="15.75">
      <c r="A1604" s="196">
        <v>77000</v>
      </c>
      <c r="B1604" s="196">
        <v>77050</v>
      </c>
      <c r="C1604" s="196">
        <v>15113</v>
      </c>
      <c r="D1604" s="196">
        <v>10969</v>
      </c>
      <c r="E1604" s="196">
        <v>15191</v>
      </c>
      <c r="F1604" s="196">
        <v>13669</v>
      </c>
    </row>
    <row r="1605" spans="1:6" ht="15.75">
      <c r="A1605" s="196">
        <v>77050</v>
      </c>
      <c r="B1605" s="196">
        <v>77100</v>
      </c>
      <c r="C1605" s="196">
        <v>15125</v>
      </c>
      <c r="D1605" s="196">
        <v>10981</v>
      </c>
      <c r="E1605" s="196">
        <v>15205</v>
      </c>
      <c r="F1605" s="196">
        <v>13681</v>
      </c>
    </row>
    <row r="1606" spans="1:6" ht="15.75">
      <c r="A1606" s="196">
        <v>77100</v>
      </c>
      <c r="B1606" s="196">
        <v>77150</v>
      </c>
      <c r="C1606" s="196">
        <v>15138</v>
      </c>
      <c r="D1606" s="196">
        <v>10994</v>
      </c>
      <c r="E1606" s="196">
        <v>15219</v>
      </c>
      <c r="F1606" s="196">
        <v>13694</v>
      </c>
    </row>
    <row r="1607" spans="1:6" ht="15.75">
      <c r="A1607" s="196">
        <v>77150</v>
      </c>
      <c r="B1607" s="196">
        <v>77200</v>
      </c>
      <c r="C1607" s="196">
        <v>15150</v>
      </c>
      <c r="D1607" s="196">
        <v>11006</v>
      </c>
      <c r="E1607" s="196">
        <v>15233</v>
      </c>
      <c r="F1607" s="196">
        <v>13706</v>
      </c>
    </row>
    <row r="1608" spans="1:6" ht="15.75">
      <c r="A1608" s="196">
        <v>77200</v>
      </c>
      <c r="B1608" s="196">
        <v>77250</v>
      </c>
      <c r="C1608" s="196">
        <v>15163</v>
      </c>
      <c r="D1608" s="196">
        <v>11019</v>
      </c>
      <c r="E1608" s="196">
        <v>15247</v>
      </c>
      <c r="F1608" s="196">
        <v>13719</v>
      </c>
    </row>
    <row r="1609" spans="1:6" ht="15.75">
      <c r="A1609" s="196">
        <v>77250</v>
      </c>
      <c r="B1609" s="196">
        <v>77300</v>
      </c>
      <c r="C1609" s="196">
        <v>15175</v>
      </c>
      <c r="D1609" s="196">
        <v>11031</v>
      </c>
      <c r="E1609" s="196">
        <v>15261</v>
      </c>
      <c r="F1609" s="196">
        <v>13731</v>
      </c>
    </row>
    <row r="1610" spans="1:6" ht="15.75">
      <c r="A1610" s="196">
        <v>77300</v>
      </c>
      <c r="B1610" s="196">
        <v>77350</v>
      </c>
      <c r="C1610" s="196">
        <v>15188</v>
      </c>
      <c r="D1610" s="196">
        <v>11044</v>
      </c>
      <c r="E1610" s="196">
        <v>15275</v>
      </c>
      <c r="F1610" s="196">
        <v>13744</v>
      </c>
    </row>
    <row r="1611" spans="1:6" ht="15.75">
      <c r="A1611" s="196">
        <v>77350</v>
      </c>
      <c r="B1611" s="196">
        <v>77400</v>
      </c>
      <c r="C1611" s="196">
        <v>15200</v>
      </c>
      <c r="D1611" s="196">
        <v>11056</v>
      </c>
      <c r="E1611" s="196">
        <v>15289</v>
      </c>
      <c r="F1611" s="196">
        <v>13756</v>
      </c>
    </row>
    <row r="1612" spans="1:6" ht="15.75">
      <c r="A1612" s="196">
        <v>77400</v>
      </c>
      <c r="B1612" s="196">
        <v>77450</v>
      </c>
      <c r="C1612" s="196">
        <v>15213</v>
      </c>
      <c r="D1612" s="196">
        <v>11069</v>
      </c>
      <c r="E1612" s="196">
        <v>15303</v>
      </c>
      <c r="F1612" s="196">
        <v>13769</v>
      </c>
    </row>
    <row r="1613" spans="1:6" ht="15.75">
      <c r="A1613" s="196">
        <v>77450</v>
      </c>
      <c r="B1613" s="196">
        <v>77500</v>
      </c>
      <c r="C1613" s="196">
        <v>15225</v>
      </c>
      <c r="D1613" s="196">
        <v>11081</v>
      </c>
      <c r="E1613" s="196">
        <v>15317</v>
      </c>
      <c r="F1613" s="196">
        <v>13781</v>
      </c>
    </row>
    <row r="1614" spans="1:6" ht="15.75">
      <c r="A1614" s="196">
        <v>77500</v>
      </c>
      <c r="B1614" s="196">
        <v>77550</v>
      </c>
      <c r="C1614" s="196">
        <v>15238</v>
      </c>
      <c r="D1614" s="196">
        <v>11094</v>
      </c>
      <c r="E1614" s="196">
        <v>15331</v>
      </c>
      <c r="F1614" s="196">
        <v>13794</v>
      </c>
    </row>
    <row r="1615" spans="1:6" ht="15.75">
      <c r="A1615" s="196">
        <v>77550</v>
      </c>
      <c r="B1615" s="196">
        <v>77600</v>
      </c>
      <c r="C1615" s="196">
        <v>15250</v>
      </c>
      <c r="D1615" s="196">
        <v>11106</v>
      </c>
      <c r="E1615" s="196">
        <v>15345</v>
      </c>
      <c r="F1615" s="196">
        <v>13806</v>
      </c>
    </row>
    <row r="1616" spans="1:6" ht="15.75">
      <c r="A1616" s="196">
        <v>77600</v>
      </c>
      <c r="B1616" s="196">
        <v>77650</v>
      </c>
      <c r="C1616" s="196">
        <v>15263</v>
      </c>
      <c r="D1616" s="196">
        <v>11119</v>
      </c>
      <c r="E1616" s="196">
        <v>15359</v>
      </c>
      <c r="F1616" s="196">
        <v>13819</v>
      </c>
    </row>
    <row r="1617" spans="1:6" ht="15.75">
      <c r="A1617" s="196">
        <v>77650</v>
      </c>
      <c r="B1617" s="196">
        <v>77700</v>
      </c>
      <c r="C1617" s="196">
        <v>15275</v>
      </c>
      <c r="D1617" s="196">
        <v>11131</v>
      </c>
      <c r="E1617" s="196">
        <v>15373</v>
      </c>
      <c r="F1617" s="196">
        <v>13831</v>
      </c>
    </row>
    <row r="1618" spans="1:6" ht="15.75">
      <c r="A1618" s="196">
        <v>77700</v>
      </c>
      <c r="B1618" s="196">
        <v>77750</v>
      </c>
      <c r="C1618" s="196">
        <v>15288</v>
      </c>
      <c r="D1618" s="196">
        <v>11144</v>
      </c>
      <c r="E1618" s="196">
        <v>15387</v>
      </c>
      <c r="F1618" s="196">
        <v>13844</v>
      </c>
    </row>
    <row r="1619" spans="1:6" ht="15.75">
      <c r="A1619" s="196">
        <v>77750</v>
      </c>
      <c r="B1619" s="196">
        <v>77800</v>
      </c>
      <c r="C1619" s="196">
        <v>15300</v>
      </c>
      <c r="D1619" s="196">
        <v>11156</v>
      </c>
      <c r="E1619" s="196">
        <v>15401</v>
      </c>
      <c r="F1619" s="196">
        <v>13856</v>
      </c>
    </row>
    <row r="1620" spans="1:6" ht="15.75">
      <c r="A1620" s="196">
        <v>77800</v>
      </c>
      <c r="B1620" s="196">
        <v>77850</v>
      </c>
      <c r="C1620" s="196">
        <v>15313</v>
      </c>
      <c r="D1620" s="196">
        <v>11169</v>
      </c>
      <c r="E1620" s="196">
        <v>15415</v>
      </c>
      <c r="F1620" s="196">
        <v>13869</v>
      </c>
    </row>
    <row r="1621" spans="1:6" ht="15.75">
      <c r="A1621" s="196">
        <v>77850</v>
      </c>
      <c r="B1621" s="196">
        <v>77900</v>
      </c>
      <c r="C1621" s="196">
        <v>15325</v>
      </c>
      <c r="D1621" s="196">
        <v>11181</v>
      </c>
      <c r="E1621" s="196">
        <v>15429</v>
      </c>
      <c r="F1621" s="196">
        <v>13881</v>
      </c>
    </row>
    <row r="1622" spans="1:6" ht="15.75">
      <c r="A1622" s="196">
        <v>77900</v>
      </c>
      <c r="B1622" s="196">
        <v>77950</v>
      </c>
      <c r="C1622" s="196">
        <v>15338</v>
      </c>
      <c r="D1622" s="196">
        <v>11194</v>
      </c>
      <c r="E1622" s="196">
        <v>15443</v>
      </c>
      <c r="F1622" s="196">
        <v>13894</v>
      </c>
    </row>
    <row r="1623" spans="1:6" ht="15.75">
      <c r="A1623" s="196">
        <v>77950</v>
      </c>
      <c r="B1623" s="196">
        <v>78000</v>
      </c>
      <c r="C1623" s="196">
        <v>15350</v>
      </c>
      <c r="D1623" s="196">
        <v>11206</v>
      </c>
      <c r="E1623" s="196">
        <v>15457</v>
      </c>
      <c r="F1623" s="196">
        <v>13906</v>
      </c>
    </row>
    <row r="1624" spans="1:6" ht="15.75">
      <c r="A1624" s="196">
        <v>78000</v>
      </c>
      <c r="B1624" s="196">
        <v>78050</v>
      </c>
      <c r="C1624" s="196">
        <v>15363</v>
      </c>
      <c r="D1624" s="196">
        <v>11219</v>
      </c>
      <c r="E1624" s="196">
        <v>15471</v>
      </c>
      <c r="F1624" s="196">
        <v>13919</v>
      </c>
    </row>
    <row r="1625" spans="1:6" ht="15.75">
      <c r="A1625" s="196">
        <v>78050</v>
      </c>
      <c r="B1625" s="196">
        <v>78100</v>
      </c>
      <c r="C1625" s="196">
        <v>15375</v>
      </c>
      <c r="D1625" s="196">
        <v>11231</v>
      </c>
      <c r="E1625" s="196">
        <v>15485</v>
      </c>
      <c r="F1625" s="196">
        <v>13931</v>
      </c>
    </row>
    <row r="1626" spans="1:6" ht="15.75">
      <c r="A1626" s="196">
        <v>78100</v>
      </c>
      <c r="B1626" s="196">
        <v>78150</v>
      </c>
      <c r="C1626" s="196">
        <v>15388</v>
      </c>
      <c r="D1626" s="196">
        <v>11244</v>
      </c>
      <c r="E1626" s="196">
        <v>15499</v>
      </c>
      <c r="F1626" s="196">
        <v>13944</v>
      </c>
    </row>
    <row r="1627" spans="1:6" ht="15.75">
      <c r="A1627" s="196">
        <v>78150</v>
      </c>
      <c r="B1627" s="196">
        <v>78200</v>
      </c>
      <c r="C1627" s="196">
        <v>15400</v>
      </c>
      <c r="D1627" s="196">
        <v>11256</v>
      </c>
      <c r="E1627" s="196">
        <v>15513</v>
      </c>
      <c r="F1627" s="196">
        <v>13956</v>
      </c>
    </row>
    <row r="1628" spans="1:6" ht="15.75">
      <c r="A1628" s="196">
        <v>78200</v>
      </c>
      <c r="B1628" s="196">
        <v>78250</v>
      </c>
      <c r="C1628" s="196">
        <v>15413</v>
      </c>
      <c r="D1628" s="196">
        <v>11269</v>
      </c>
      <c r="E1628" s="196">
        <v>15527</v>
      </c>
      <c r="F1628" s="196">
        <v>13969</v>
      </c>
    </row>
    <row r="1629" spans="1:6" ht="15.75">
      <c r="A1629" s="196">
        <v>78250</v>
      </c>
      <c r="B1629" s="196">
        <v>78300</v>
      </c>
      <c r="C1629" s="196">
        <v>15425</v>
      </c>
      <c r="D1629" s="196">
        <v>11281</v>
      </c>
      <c r="E1629" s="196">
        <v>15541</v>
      </c>
      <c r="F1629" s="196">
        <v>13981</v>
      </c>
    </row>
    <row r="1630" spans="1:6" ht="15.75">
      <c r="A1630" s="196">
        <v>78300</v>
      </c>
      <c r="B1630" s="196">
        <v>78350</v>
      </c>
      <c r="C1630" s="196">
        <v>15438</v>
      </c>
      <c r="D1630" s="196">
        <v>11294</v>
      </c>
      <c r="E1630" s="196">
        <v>15555</v>
      </c>
      <c r="F1630" s="196">
        <v>13994</v>
      </c>
    </row>
    <row r="1631" spans="1:6" ht="15.75">
      <c r="A1631" s="196">
        <v>78350</v>
      </c>
      <c r="B1631" s="196">
        <v>78400</v>
      </c>
      <c r="C1631" s="196">
        <v>15450</v>
      </c>
      <c r="D1631" s="196">
        <v>11306</v>
      </c>
      <c r="E1631" s="196">
        <v>15569</v>
      </c>
      <c r="F1631" s="196">
        <v>14006</v>
      </c>
    </row>
    <row r="1632" spans="1:6" ht="15.75">
      <c r="A1632" s="196">
        <v>78400</v>
      </c>
      <c r="B1632" s="196">
        <v>78450</v>
      </c>
      <c r="C1632" s="196">
        <v>15463</v>
      </c>
      <c r="D1632" s="196">
        <v>11319</v>
      </c>
      <c r="E1632" s="196">
        <v>15583</v>
      </c>
      <c r="F1632" s="196">
        <v>14019</v>
      </c>
    </row>
    <row r="1633" spans="1:6" ht="15.75">
      <c r="A1633" s="196">
        <v>78450</v>
      </c>
      <c r="B1633" s="196">
        <v>78500</v>
      </c>
      <c r="C1633" s="196">
        <v>15475</v>
      </c>
      <c r="D1633" s="196">
        <v>11331</v>
      </c>
      <c r="E1633" s="196">
        <v>15597</v>
      </c>
      <c r="F1633" s="196">
        <v>14031</v>
      </c>
    </row>
    <row r="1634" spans="1:6" ht="15.75">
      <c r="A1634" s="196">
        <v>78500</v>
      </c>
      <c r="B1634" s="196">
        <v>78550</v>
      </c>
      <c r="C1634" s="196">
        <v>15488</v>
      </c>
      <c r="D1634" s="196">
        <v>11344</v>
      </c>
      <c r="E1634" s="196">
        <v>15611</v>
      </c>
      <c r="F1634" s="196">
        <v>14044</v>
      </c>
    </row>
    <row r="1635" spans="1:6" ht="15.75">
      <c r="A1635" s="196">
        <v>78550</v>
      </c>
      <c r="B1635" s="196">
        <v>78600</v>
      </c>
      <c r="C1635" s="196">
        <v>15500</v>
      </c>
      <c r="D1635" s="196">
        <v>11356</v>
      </c>
      <c r="E1635" s="196">
        <v>15625</v>
      </c>
      <c r="F1635" s="196">
        <v>14056</v>
      </c>
    </row>
    <row r="1636" spans="1:6" ht="15.75">
      <c r="A1636" s="196">
        <v>78600</v>
      </c>
      <c r="B1636" s="196">
        <v>78650</v>
      </c>
      <c r="C1636" s="196">
        <v>15513</v>
      </c>
      <c r="D1636" s="196">
        <v>11369</v>
      </c>
      <c r="E1636" s="196">
        <v>15639</v>
      </c>
      <c r="F1636" s="196">
        <v>14069</v>
      </c>
    </row>
    <row r="1637" spans="1:6" ht="15.75">
      <c r="A1637" s="196">
        <v>78650</v>
      </c>
      <c r="B1637" s="196">
        <v>78700</v>
      </c>
      <c r="C1637" s="196">
        <v>15525</v>
      </c>
      <c r="D1637" s="196">
        <v>11381</v>
      </c>
      <c r="E1637" s="196">
        <v>15653</v>
      </c>
      <c r="F1637" s="196">
        <v>14081</v>
      </c>
    </row>
    <row r="1638" spans="1:6" ht="15.75">
      <c r="A1638" s="196">
        <v>78700</v>
      </c>
      <c r="B1638" s="196">
        <v>78750</v>
      </c>
      <c r="C1638" s="196">
        <v>15538</v>
      </c>
      <c r="D1638" s="196">
        <v>11394</v>
      </c>
      <c r="E1638" s="196">
        <v>15667</v>
      </c>
      <c r="F1638" s="196">
        <v>14094</v>
      </c>
    </row>
    <row r="1639" spans="1:6" ht="15.75">
      <c r="A1639" s="196">
        <v>78750</v>
      </c>
      <c r="B1639" s="196">
        <v>78800</v>
      </c>
      <c r="C1639" s="196">
        <v>15550</v>
      </c>
      <c r="D1639" s="196">
        <v>11406</v>
      </c>
      <c r="E1639" s="196">
        <v>15681</v>
      </c>
      <c r="F1639" s="196">
        <v>14106</v>
      </c>
    </row>
    <row r="1640" spans="1:6" ht="15.75">
      <c r="A1640" s="196">
        <v>78800</v>
      </c>
      <c r="B1640" s="196">
        <v>78850</v>
      </c>
      <c r="C1640" s="196">
        <v>15563</v>
      </c>
      <c r="D1640" s="196">
        <v>11419</v>
      </c>
      <c r="E1640" s="196">
        <v>15695</v>
      </c>
      <c r="F1640" s="196">
        <v>14119</v>
      </c>
    </row>
    <row r="1641" spans="1:6" ht="15.75">
      <c r="A1641" s="196">
        <v>78850</v>
      </c>
      <c r="B1641" s="196">
        <v>78900</v>
      </c>
      <c r="C1641" s="196">
        <v>15575</v>
      </c>
      <c r="D1641" s="196">
        <v>11431</v>
      </c>
      <c r="E1641" s="196">
        <v>15709</v>
      </c>
      <c r="F1641" s="196">
        <v>14131</v>
      </c>
    </row>
    <row r="1642" spans="1:6" ht="15.75">
      <c r="A1642" s="196">
        <v>78900</v>
      </c>
      <c r="B1642" s="196">
        <v>78950</v>
      </c>
      <c r="C1642" s="196">
        <v>15588</v>
      </c>
      <c r="D1642" s="196">
        <v>11444</v>
      </c>
      <c r="E1642" s="196">
        <v>15723</v>
      </c>
      <c r="F1642" s="196">
        <v>14144</v>
      </c>
    </row>
    <row r="1643" spans="1:6" ht="15.75">
      <c r="A1643" s="196">
        <v>78950</v>
      </c>
      <c r="B1643" s="196">
        <v>79000</v>
      </c>
      <c r="C1643" s="196">
        <v>15600</v>
      </c>
      <c r="D1643" s="196">
        <v>11456</v>
      </c>
      <c r="E1643" s="196">
        <v>15737</v>
      </c>
      <c r="F1643" s="196">
        <v>14156</v>
      </c>
    </row>
    <row r="1644" spans="1:6" ht="15.75">
      <c r="A1644" s="196">
        <v>79000</v>
      </c>
      <c r="B1644" s="196">
        <v>79050</v>
      </c>
      <c r="C1644" s="196">
        <v>15613</v>
      </c>
      <c r="D1644" s="196">
        <v>11469</v>
      </c>
      <c r="E1644" s="196">
        <v>15751</v>
      </c>
      <c r="F1644" s="196">
        <v>14169</v>
      </c>
    </row>
    <row r="1645" spans="1:6" ht="15.75">
      <c r="A1645" s="196">
        <v>79050</v>
      </c>
      <c r="B1645" s="196">
        <v>79100</v>
      </c>
      <c r="C1645" s="196">
        <v>15625</v>
      </c>
      <c r="D1645" s="196">
        <v>11481</v>
      </c>
      <c r="E1645" s="196">
        <v>15765</v>
      </c>
      <c r="F1645" s="196">
        <v>14181</v>
      </c>
    </row>
    <row r="1646" spans="1:6" ht="15.75">
      <c r="A1646" s="196">
        <v>79100</v>
      </c>
      <c r="B1646" s="196">
        <v>79150</v>
      </c>
      <c r="C1646" s="196">
        <v>15638</v>
      </c>
      <c r="D1646" s="196">
        <v>11494</v>
      </c>
      <c r="E1646" s="196">
        <v>15779</v>
      </c>
      <c r="F1646" s="196">
        <v>14194</v>
      </c>
    </row>
    <row r="1647" spans="1:6" ht="15.75">
      <c r="A1647" s="196">
        <v>79150</v>
      </c>
      <c r="B1647" s="196">
        <v>79200</v>
      </c>
      <c r="C1647" s="196">
        <v>15650</v>
      </c>
      <c r="D1647" s="196">
        <v>11506</v>
      </c>
      <c r="E1647" s="196">
        <v>15793</v>
      </c>
      <c r="F1647" s="196">
        <v>14206</v>
      </c>
    </row>
    <row r="1648" spans="1:6" ht="15.75">
      <c r="A1648" s="196">
        <v>79200</v>
      </c>
      <c r="B1648" s="196">
        <v>79250</v>
      </c>
      <c r="C1648" s="196">
        <v>15663</v>
      </c>
      <c r="D1648" s="196">
        <v>11519</v>
      </c>
      <c r="E1648" s="196">
        <v>15807</v>
      </c>
      <c r="F1648" s="196">
        <v>14219</v>
      </c>
    </row>
    <row r="1649" spans="1:6" ht="15.75">
      <c r="A1649" s="196">
        <v>79250</v>
      </c>
      <c r="B1649" s="196">
        <v>79300</v>
      </c>
      <c r="C1649" s="196">
        <v>15675</v>
      </c>
      <c r="D1649" s="196">
        <v>11531</v>
      </c>
      <c r="E1649" s="196">
        <v>15821</v>
      </c>
      <c r="F1649" s="196">
        <v>14231</v>
      </c>
    </row>
    <row r="1650" spans="1:6" ht="15.75">
      <c r="A1650" s="196">
        <v>79300</v>
      </c>
      <c r="B1650" s="196">
        <v>79350</v>
      </c>
      <c r="C1650" s="196">
        <v>15688</v>
      </c>
      <c r="D1650" s="196">
        <v>11544</v>
      </c>
      <c r="E1650" s="196">
        <v>15835</v>
      </c>
      <c r="F1650" s="196">
        <v>14244</v>
      </c>
    </row>
    <row r="1651" spans="1:6" ht="15.75">
      <c r="A1651" s="196">
        <v>79350</v>
      </c>
      <c r="B1651" s="196">
        <v>79400</v>
      </c>
      <c r="C1651" s="196">
        <v>15700</v>
      </c>
      <c r="D1651" s="196">
        <v>11556</v>
      </c>
      <c r="E1651" s="196">
        <v>15849</v>
      </c>
      <c r="F1651" s="196">
        <v>14256</v>
      </c>
    </row>
    <row r="1652" spans="1:6" ht="15.75">
      <c r="A1652" s="196">
        <v>79400</v>
      </c>
      <c r="B1652" s="196">
        <v>79450</v>
      </c>
      <c r="C1652" s="196">
        <v>15713</v>
      </c>
      <c r="D1652" s="196">
        <v>11569</v>
      </c>
      <c r="E1652" s="196">
        <v>15863</v>
      </c>
      <c r="F1652" s="196">
        <v>14269</v>
      </c>
    </row>
    <row r="1653" spans="1:6" ht="15.75">
      <c r="A1653" s="196">
        <v>79450</v>
      </c>
      <c r="B1653" s="196">
        <v>79500</v>
      </c>
      <c r="C1653" s="196">
        <v>15725</v>
      </c>
      <c r="D1653" s="196">
        <v>11581</v>
      </c>
      <c r="E1653" s="196">
        <v>15877</v>
      </c>
      <c r="F1653" s="196">
        <v>14281</v>
      </c>
    </row>
    <row r="1654" spans="1:6" ht="15.75">
      <c r="A1654" s="196">
        <v>79500</v>
      </c>
      <c r="B1654" s="196">
        <v>79550</v>
      </c>
      <c r="C1654" s="196">
        <v>15738</v>
      </c>
      <c r="D1654" s="196">
        <v>11594</v>
      </c>
      <c r="E1654" s="196">
        <v>15891</v>
      </c>
      <c r="F1654" s="196">
        <v>14294</v>
      </c>
    </row>
    <row r="1655" spans="1:6" ht="15.75">
      <c r="A1655" s="196">
        <v>79550</v>
      </c>
      <c r="B1655" s="196">
        <v>79600</v>
      </c>
      <c r="C1655" s="196">
        <v>15750</v>
      </c>
      <c r="D1655" s="196">
        <v>11606</v>
      </c>
      <c r="E1655" s="196">
        <v>15905</v>
      </c>
      <c r="F1655" s="196">
        <v>14306</v>
      </c>
    </row>
    <row r="1656" spans="1:6" ht="15.75">
      <c r="A1656" s="196">
        <v>79600</v>
      </c>
      <c r="B1656" s="196">
        <v>79650</v>
      </c>
      <c r="C1656" s="196">
        <v>15763</v>
      </c>
      <c r="D1656" s="196">
        <v>11619</v>
      </c>
      <c r="E1656" s="196">
        <v>15919</v>
      </c>
      <c r="F1656" s="196">
        <v>14319</v>
      </c>
    </row>
    <row r="1657" spans="1:6" ht="15.75">
      <c r="A1657" s="196">
        <v>79650</v>
      </c>
      <c r="B1657" s="196">
        <v>79700</v>
      </c>
      <c r="C1657" s="196">
        <v>15775</v>
      </c>
      <c r="D1657" s="196">
        <v>11631</v>
      </c>
      <c r="E1657" s="196">
        <v>15933</v>
      </c>
      <c r="F1657" s="196">
        <v>14331</v>
      </c>
    </row>
    <row r="1658" spans="1:6" ht="15.75">
      <c r="A1658" s="196">
        <v>79700</v>
      </c>
      <c r="B1658" s="196">
        <v>79750</v>
      </c>
      <c r="C1658" s="196">
        <v>15788</v>
      </c>
      <c r="D1658" s="196">
        <v>11644</v>
      </c>
      <c r="E1658" s="196">
        <v>15947</v>
      </c>
      <c r="F1658" s="196">
        <v>14344</v>
      </c>
    </row>
    <row r="1659" spans="1:6" ht="15.75">
      <c r="A1659" s="196">
        <v>79750</v>
      </c>
      <c r="B1659" s="196">
        <v>79800</v>
      </c>
      <c r="C1659" s="196">
        <v>15800</v>
      </c>
      <c r="D1659" s="196">
        <v>11656</v>
      </c>
      <c r="E1659" s="196">
        <v>15961</v>
      </c>
      <c r="F1659" s="196">
        <v>14356</v>
      </c>
    </row>
    <row r="1660" spans="1:6" ht="15.75">
      <c r="A1660" s="196">
        <v>79800</v>
      </c>
      <c r="B1660" s="196">
        <v>79850</v>
      </c>
      <c r="C1660" s="196">
        <v>15813</v>
      </c>
      <c r="D1660" s="196">
        <v>11669</v>
      </c>
      <c r="E1660" s="196">
        <v>15975</v>
      </c>
      <c r="F1660" s="196">
        <v>14369</v>
      </c>
    </row>
    <row r="1661" spans="1:6" ht="15.75">
      <c r="A1661" s="196">
        <v>79850</v>
      </c>
      <c r="B1661" s="196">
        <v>79900</v>
      </c>
      <c r="C1661" s="196">
        <v>15825</v>
      </c>
      <c r="D1661" s="196">
        <v>11681</v>
      </c>
      <c r="E1661" s="196">
        <v>15989</v>
      </c>
      <c r="F1661" s="196">
        <v>14381</v>
      </c>
    </row>
    <row r="1662" spans="1:6" ht="15.75">
      <c r="A1662" s="196">
        <v>79900</v>
      </c>
      <c r="B1662" s="196">
        <v>79950</v>
      </c>
      <c r="C1662" s="196">
        <v>15838</v>
      </c>
      <c r="D1662" s="196">
        <v>11694</v>
      </c>
      <c r="E1662" s="196">
        <v>16003</v>
      </c>
      <c r="F1662" s="196">
        <v>14394</v>
      </c>
    </row>
    <row r="1663" spans="1:6" ht="15.75">
      <c r="A1663" s="196">
        <v>79950</v>
      </c>
      <c r="B1663" s="196">
        <v>80000</v>
      </c>
      <c r="C1663" s="196">
        <v>15850</v>
      </c>
      <c r="D1663" s="196">
        <v>11706</v>
      </c>
      <c r="E1663" s="196">
        <v>16017</v>
      </c>
      <c r="F1663" s="196">
        <v>14406</v>
      </c>
    </row>
    <row r="1664" spans="1:6" ht="15.75">
      <c r="A1664" s="196">
        <v>80000</v>
      </c>
      <c r="B1664" s="196">
        <v>80050</v>
      </c>
      <c r="C1664" s="196">
        <v>15863</v>
      </c>
      <c r="D1664" s="196">
        <v>11719</v>
      </c>
      <c r="E1664" s="196">
        <v>16031</v>
      </c>
      <c r="F1664" s="196">
        <v>14419</v>
      </c>
    </row>
    <row r="1665" spans="1:6" ht="15.75">
      <c r="A1665" s="196">
        <v>80050</v>
      </c>
      <c r="B1665" s="196">
        <v>80100</v>
      </c>
      <c r="C1665" s="196">
        <v>15875</v>
      </c>
      <c r="D1665" s="196">
        <v>11731</v>
      </c>
      <c r="E1665" s="196">
        <v>16045</v>
      </c>
      <c r="F1665" s="196">
        <v>14431</v>
      </c>
    </row>
    <row r="1666" spans="1:6" ht="15.75">
      <c r="A1666" s="196">
        <v>80100</v>
      </c>
      <c r="B1666" s="196">
        <v>80150</v>
      </c>
      <c r="C1666" s="196">
        <v>15888</v>
      </c>
      <c r="D1666" s="196">
        <v>11744</v>
      </c>
      <c r="E1666" s="196">
        <v>16059</v>
      </c>
      <c r="F1666" s="196">
        <v>14444</v>
      </c>
    </row>
    <row r="1667" spans="1:6" ht="15.75">
      <c r="A1667" s="196">
        <v>80150</v>
      </c>
      <c r="B1667" s="196">
        <v>80200</v>
      </c>
      <c r="C1667" s="196">
        <v>15900</v>
      </c>
      <c r="D1667" s="196">
        <v>11756</v>
      </c>
      <c r="E1667" s="196">
        <v>16073</v>
      </c>
      <c r="F1667" s="196">
        <v>14456</v>
      </c>
    </row>
    <row r="1668" spans="1:6" ht="15.75">
      <c r="A1668" s="196">
        <v>80200</v>
      </c>
      <c r="B1668" s="196">
        <v>80250</v>
      </c>
      <c r="C1668" s="196">
        <v>15913</v>
      </c>
      <c r="D1668" s="196">
        <v>11769</v>
      </c>
      <c r="E1668" s="196">
        <v>16087</v>
      </c>
      <c r="F1668" s="196">
        <v>14469</v>
      </c>
    </row>
    <row r="1669" spans="1:6" ht="15.75">
      <c r="A1669" s="196">
        <v>80250</v>
      </c>
      <c r="B1669" s="196">
        <v>80300</v>
      </c>
      <c r="C1669" s="196">
        <v>15925</v>
      </c>
      <c r="D1669" s="196">
        <v>11781</v>
      </c>
      <c r="E1669" s="196">
        <v>16101</v>
      </c>
      <c r="F1669" s="196">
        <v>14481</v>
      </c>
    </row>
    <row r="1670" spans="1:6" ht="15.75">
      <c r="A1670" s="196">
        <v>80300</v>
      </c>
      <c r="B1670" s="196">
        <v>80350</v>
      </c>
      <c r="C1670" s="196">
        <v>15938</v>
      </c>
      <c r="D1670" s="196">
        <v>11794</v>
      </c>
      <c r="E1670" s="196">
        <v>16115</v>
      </c>
      <c r="F1670" s="196">
        <v>14494</v>
      </c>
    </row>
    <row r="1671" spans="1:6" ht="15.75">
      <c r="A1671" s="196">
        <v>80350</v>
      </c>
      <c r="B1671" s="196">
        <v>80400</v>
      </c>
      <c r="C1671" s="196">
        <v>15950</v>
      </c>
      <c r="D1671" s="196">
        <v>11806</v>
      </c>
      <c r="E1671" s="196">
        <v>16129</v>
      </c>
      <c r="F1671" s="196">
        <v>14506</v>
      </c>
    </row>
    <row r="1672" spans="1:6" ht="15.75">
      <c r="A1672" s="196">
        <v>80400</v>
      </c>
      <c r="B1672" s="196">
        <v>80450</v>
      </c>
      <c r="C1672" s="196">
        <v>15963</v>
      </c>
      <c r="D1672" s="196">
        <v>11819</v>
      </c>
      <c r="E1672" s="196">
        <v>16143</v>
      </c>
      <c r="F1672" s="196">
        <v>14519</v>
      </c>
    </row>
    <row r="1673" spans="1:6" ht="15.75">
      <c r="A1673" s="196">
        <v>80450</v>
      </c>
      <c r="B1673" s="196">
        <v>80500</v>
      </c>
      <c r="C1673" s="196">
        <v>15975</v>
      </c>
      <c r="D1673" s="196">
        <v>11831</v>
      </c>
      <c r="E1673" s="196">
        <v>16157</v>
      </c>
      <c r="F1673" s="196">
        <v>14531</v>
      </c>
    </row>
    <row r="1674" spans="1:6" ht="15.75">
      <c r="A1674" s="196">
        <v>80500</v>
      </c>
      <c r="B1674" s="196">
        <v>80550</v>
      </c>
      <c r="C1674" s="196">
        <v>15988</v>
      </c>
      <c r="D1674" s="196">
        <v>11844</v>
      </c>
      <c r="E1674" s="196">
        <v>16171</v>
      </c>
      <c r="F1674" s="196">
        <v>14544</v>
      </c>
    </row>
    <row r="1675" spans="1:6" ht="15.75">
      <c r="A1675" s="196">
        <v>80550</v>
      </c>
      <c r="B1675" s="196">
        <v>80600</v>
      </c>
      <c r="C1675" s="196">
        <v>16000</v>
      </c>
      <c r="D1675" s="196">
        <v>11856</v>
      </c>
      <c r="E1675" s="196">
        <v>16185</v>
      </c>
      <c r="F1675" s="196">
        <v>14556</v>
      </c>
    </row>
    <row r="1676" spans="1:6" ht="15.75">
      <c r="A1676" s="196">
        <v>80600</v>
      </c>
      <c r="B1676" s="196">
        <v>80650</v>
      </c>
      <c r="C1676" s="196">
        <v>16013</v>
      </c>
      <c r="D1676" s="196">
        <v>11869</v>
      </c>
      <c r="E1676" s="196">
        <v>16199</v>
      </c>
      <c r="F1676" s="196">
        <v>14569</v>
      </c>
    </row>
    <row r="1677" spans="1:6" ht="15.75">
      <c r="A1677" s="196">
        <v>80650</v>
      </c>
      <c r="B1677" s="196">
        <v>80700</v>
      </c>
      <c r="C1677" s="196">
        <v>16025</v>
      </c>
      <c r="D1677" s="196">
        <v>11881</v>
      </c>
      <c r="E1677" s="196">
        <v>16213</v>
      </c>
      <c r="F1677" s="196">
        <v>14581</v>
      </c>
    </row>
    <row r="1678" spans="1:6" ht="15.75">
      <c r="A1678" s="196">
        <v>80700</v>
      </c>
      <c r="B1678" s="196">
        <v>80750</v>
      </c>
      <c r="C1678" s="196">
        <v>16038</v>
      </c>
      <c r="D1678" s="196">
        <v>11894</v>
      </c>
      <c r="E1678" s="196">
        <v>16227</v>
      </c>
      <c r="F1678" s="196">
        <v>14594</v>
      </c>
    </row>
    <row r="1679" spans="1:6" ht="15.75">
      <c r="A1679" s="196">
        <v>80750</v>
      </c>
      <c r="B1679" s="196">
        <v>80800</v>
      </c>
      <c r="C1679" s="196">
        <v>16050</v>
      </c>
      <c r="D1679" s="196">
        <v>11906</v>
      </c>
      <c r="E1679" s="196">
        <v>16241</v>
      </c>
      <c r="F1679" s="196">
        <v>14606</v>
      </c>
    </row>
    <row r="1680" spans="1:6" ht="15.75">
      <c r="A1680" s="196">
        <v>80800</v>
      </c>
      <c r="B1680" s="196">
        <v>80850</v>
      </c>
      <c r="C1680" s="196">
        <v>16063</v>
      </c>
      <c r="D1680" s="196">
        <v>11919</v>
      </c>
      <c r="E1680" s="196">
        <v>16255</v>
      </c>
      <c r="F1680" s="196">
        <v>14619</v>
      </c>
    </row>
    <row r="1681" spans="1:6" ht="15.75">
      <c r="A1681" s="196">
        <v>80850</v>
      </c>
      <c r="B1681" s="196">
        <v>80900</v>
      </c>
      <c r="C1681" s="196">
        <v>16075</v>
      </c>
      <c r="D1681" s="196">
        <v>11931</v>
      </c>
      <c r="E1681" s="196">
        <v>16269</v>
      </c>
      <c r="F1681" s="196">
        <v>14631</v>
      </c>
    </row>
    <row r="1682" spans="1:6" ht="15.75">
      <c r="A1682" s="196">
        <v>80900</v>
      </c>
      <c r="B1682" s="196">
        <v>80950</v>
      </c>
      <c r="C1682" s="196">
        <v>16088</v>
      </c>
      <c r="D1682" s="196">
        <v>11944</v>
      </c>
      <c r="E1682" s="196">
        <v>16283</v>
      </c>
      <c r="F1682" s="196">
        <v>14644</v>
      </c>
    </row>
    <row r="1683" spans="1:6" ht="15.75">
      <c r="A1683" s="196">
        <v>80950</v>
      </c>
      <c r="B1683" s="196">
        <v>81000</v>
      </c>
      <c r="C1683" s="196">
        <v>16100</v>
      </c>
      <c r="D1683" s="196">
        <v>11956</v>
      </c>
      <c r="E1683" s="196">
        <v>16297</v>
      </c>
      <c r="F1683" s="196">
        <v>14656</v>
      </c>
    </row>
    <row r="1684" spans="1:6" ht="15.75">
      <c r="A1684" s="196">
        <v>81000</v>
      </c>
      <c r="B1684" s="196">
        <v>81050</v>
      </c>
      <c r="C1684" s="196">
        <v>16113</v>
      </c>
      <c r="D1684" s="196">
        <v>11969</v>
      </c>
      <c r="E1684" s="196">
        <v>16311</v>
      </c>
      <c r="F1684" s="196">
        <v>14669</v>
      </c>
    </row>
    <row r="1685" spans="1:6" ht="15.75">
      <c r="A1685" s="196">
        <v>81050</v>
      </c>
      <c r="B1685" s="196">
        <v>81100</v>
      </c>
      <c r="C1685" s="196">
        <v>16125</v>
      </c>
      <c r="D1685" s="196">
        <v>11981</v>
      </c>
      <c r="E1685" s="196">
        <v>16325</v>
      </c>
      <c r="F1685" s="196">
        <v>14681</v>
      </c>
    </row>
    <row r="1686" spans="1:6" ht="15.75">
      <c r="A1686" s="196">
        <v>81100</v>
      </c>
      <c r="B1686" s="196">
        <v>81150</v>
      </c>
      <c r="C1686" s="196">
        <v>16138</v>
      </c>
      <c r="D1686" s="196">
        <v>11994</v>
      </c>
      <c r="E1686" s="196">
        <v>16339</v>
      </c>
      <c r="F1686" s="196">
        <v>14694</v>
      </c>
    </row>
    <row r="1687" spans="1:6" ht="15.75">
      <c r="A1687" s="196">
        <v>81150</v>
      </c>
      <c r="B1687" s="196">
        <v>81200</v>
      </c>
      <c r="C1687" s="196">
        <v>16150</v>
      </c>
      <c r="D1687" s="196">
        <v>12006</v>
      </c>
      <c r="E1687" s="196">
        <v>16353</v>
      </c>
      <c r="F1687" s="196">
        <v>14706</v>
      </c>
    </row>
    <row r="1688" spans="1:6" ht="15.75">
      <c r="A1688" s="196">
        <v>81200</v>
      </c>
      <c r="B1688" s="196">
        <v>81250</v>
      </c>
      <c r="C1688" s="196">
        <v>16163</v>
      </c>
      <c r="D1688" s="196">
        <v>12019</v>
      </c>
      <c r="E1688" s="196">
        <v>16367</v>
      </c>
      <c r="F1688" s="196">
        <v>14719</v>
      </c>
    </row>
    <row r="1689" spans="1:6" ht="15.75">
      <c r="A1689" s="196">
        <v>81250</v>
      </c>
      <c r="B1689" s="196">
        <v>81300</v>
      </c>
      <c r="C1689" s="196">
        <v>16175</v>
      </c>
      <c r="D1689" s="196">
        <v>12031</v>
      </c>
      <c r="E1689" s="196">
        <v>16381</v>
      </c>
      <c r="F1689" s="196">
        <v>14731</v>
      </c>
    </row>
    <row r="1690" spans="1:6" ht="15.75">
      <c r="A1690" s="196">
        <v>81300</v>
      </c>
      <c r="B1690" s="196">
        <v>81350</v>
      </c>
      <c r="C1690" s="196">
        <v>16188</v>
      </c>
      <c r="D1690" s="196">
        <v>12044</v>
      </c>
      <c r="E1690" s="196">
        <v>16395</v>
      </c>
      <c r="F1690" s="196">
        <v>14744</v>
      </c>
    </row>
    <row r="1691" spans="1:6" ht="15.75">
      <c r="A1691" s="196">
        <v>81350</v>
      </c>
      <c r="B1691" s="196">
        <v>81400</v>
      </c>
      <c r="C1691" s="196">
        <v>16200</v>
      </c>
      <c r="D1691" s="196">
        <v>12056</v>
      </c>
      <c r="E1691" s="196">
        <v>16409</v>
      </c>
      <c r="F1691" s="196">
        <v>14756</v>
      </c>
    </row>
    <row r="1692" spans="1:6" ht="15.75">
      <c r="A1692" s="196">
        <v>81400</v>
      </c>
      <c r="B1692" s="196">
        <v>81450</v>
      </c>
      <c r="C1692" s="196">
        <v>16213</v>
      </c>
      <c r="D1692" s="196">
        <v>12069</v>
      </c>
      <c r="E1692" s="196">
        <v>16423</v>
      </c>
      <c r="F1692" s="196">
        <v>14769</v>
      </c>
    </row>
    <row r="1693" spans="1:6" ht="15.75">
      <c r="A1693" s="196">
        <v>81450</v>
      </c>
      <c r="B1693" s="196">
        <v>81500</v>
      </c>
      <c r="C1693" s="196">
        <v>16225</v>
      </c>
      <c r="D1693" s="196">
        <v>12081</v>
      </c>
      <c r="E1693" s="196">
        <v>16437</v>
      </c>
      <c r="F1693" s="196">
        <v>14781</v>
      </c>
    </row>
    <row r="1694" spans="1:6" ht="15.75">
      <c r="A1694" s="196">
        <v>81500</v>
      </c>
      <c r="B1694" s="196">
        <v>81550</v>
      </c>
      <c r="C1694" s="196">
        <v>16238</v>
      </c>
      <c r="D1694" s="196">
        <v>12094</v>
      </c>
      <c r="E1694" s="196">
        <v>16451</v>
      </c>
      <c r="F1694" s="196">
        <v>14794</v>
      </c>
    </row>
    <row r="1695" spans="1:6" ht="15.75">
      <c r="A1695" s="196">
        <v>81550</v>
      </c>
      <c r="B1695" s="196">
        <v>81600</v>
      </c>
      <c r="C1695" s="196">
        <v>16250</v>
      </c>
      <c r="D1695" s="196">
        <v>12106</v>
      </c>
      <c r="E1695" s="196">
        <v>16465</v>
      </c>
      <c r="F1695" s="196">
        <v>14806</v>
      </c>
    </row>
    <row r="1696" spans="1:6" ht="15.75">
      <c r="A1696" s="196">
        <v>81600</v>
      </c>
      <c r="B1696" s="196">
        <v>81650</v>
      </c>
      <c r="C1696" s="196">
        <v>16263</v>
      </c>
      <c r="D1696" s="196">
        <v>12119</v>
      </c>
      <c r="E1696" s="196">
        <v>16479</v>
      </c>
      <c r="F1696" s="196">
        <v>14819</v>
      </c>
    </row>
    <row r="1697" spans="1:6" ht="15.75">
      <c r="A1697" s="196">
        <v>81650</v>
      </c>
      <c r="B1697" s="196">
        <v>81700</v>
      </c>
      <c r="C1697" s="196">
        <v>16275</v>
      </c>
      <c r="D1697" s="196">
        <v>12131</v>
      </c>
      <c r="E1697" s="196">
        <v>16493</v>
      </c>
      <c r="F1697" s="196">
        <v>14831</v>
      </c>
    </row>
    <row r="1698" spans="1:6" ht="15.75">
      <c r="A1698" s="196">
        <v>81700</v>
      </c>
      <c r="B1698" s="196">
        <v>81750</v>
      </c>
      <c r="C1698" s="196">
        <v>16288</v>
      </c>
      <c r="D1698" s="196">
        <v>12144</v>
      </c>
      <c r="E1698" s="196">
        <v>16507</v>
      </c>
      <c r="F1698" s="196">
        <v>14844</v>
      </c>
    </row>
    <row r="1699" spans="1:6" ht="15.75">
      <c r="A1699" s="196">
        <v>81750</v>
      </c>
      <c r="B1699" s="196">
        <v>81800</v>
      </c>
      <c r="C1699" s="196">
        <v>16300</v>
      </c>
      <c r="D1699" s="196">
        <v>12156</v>
      </c>
      <c r="E1699" s="196">
        <v>16521</v>
      </c>
      <c r="F1699" s="196">
        <v>14856</v>
      </c>
    </row>
    <row r="1700" spans="1:6" ht="15.75">
      <c r="A1700" s="196">
        <v>81800</v>
      </c>
      <c r="B1700" s="196">
        <v>81850</v>
      </c>
      <c r="C1700" s="196">
        <v>16313</v>
      </c>
      <c r="D1700" s="196">
        <v>12169</v>
      </c>
      <c r="E1700" s="196">
        <v>16535</v>
      </c>
      <c r="F1700" s="196">
        <v>14869</v>
      </c>
    </row>
    <row r="1701" spans="1:6" ht="15.75">
      <c r="A1701" s="196">
        <v>81850</v>
      </c>
      <c r="B1701" s="196">
        <v>81900</v>
      </c>
      <c r="C1701" s="196">
        <v>16325</v>
      </c>
      <c r="D1701" s="196">
        <v>12181</v>
      </c>
      <c r="E1701" s="196">
        <v>16549</v>
      </c>
      <c r="F1701" s="196">
        <v>14881</v>
      </c>
    </row>
    <row r="1702" spans="1:6" ht="15.75">
      <c r="A1702" s="196">
        <v>81900</v>
      </c>
      <c r="B1702" s="196">
        <v>81950</v>
      </c>
      <c r="C1702" s="196">
        <v>16338</v>
      </c>
      <c r="D1702" s="196">
        <v>12194</v>
      </c>
      <c r="E1702" s="196">
        <v>16563</v>
      </c>
      <c r="F1702" s="196">
        <v>14894</v>
      </c>
    </row>
    <row r="1703" spans="1:6" ht="15.75">
      <c r="A1703" s="196">
        <v>81950</v>
      </c>
      <c r="B1703" s="196">
        <v>82000</v>
      </c>
      <c r="C1703" s="196">
        <v>16350</v>
      </c>
      <c r="D1703" s="196">
        <v>12206</v>
      </c>
      <c r="E1703" s="196">
        <v>16577</v>
      </c>
      <c r="F1703" s="196">
        <v>14906</v>
      </c>
    </row>
    <row r="1704" spans="1:6" ht="15.75">
      <c r="A1704" s="196">
        <v>82000</v>
      </c>
      <c r="B1704" s="196">
        <v>82050</v>
      </c>
      <c r="C1704" s="196">
        <v>16363</v>
      </c>
      <c r="D1704" s="196">
        <v>12219</v>
      </c>
      <c r="E1704" s="196">
        <v>16591</v>
      </c>
      <c r="F1704" s="196">
        <v>14919</v>
      </c>
    </row>
    <row r="1705" spans="1:6" ht="15.75">
      <c r="A1705" s="196">
        <v>82050</v>
      </c>
      <c r="B1705" s="196">
        <v>82100</v>
      </c>
      <c r="C1705" s="196">
        <v>16375</v>
      </c>
      <c r="D1705" s="196">
        <v>12231</v>
      </c>
      <c r="E1705" s="196">
        <v>16605</v>
      </c>
      <c r="F1705" s="196">
        <v>14931</v>
      </c>
    </row>
    <row r="1706" spans="1:6" ht="15.75">
      <c r="A1706" s="196">
        <v>82100</v>
      </c>
      <c r="B1706" s="196">
        <v>82150</v>
      </c>
      <c r="C1706" s="196">
        <v>16388</v>
      </c>
      <c r="D1706" s="196">
        <v>12244</v>
      </c>
      <c r="E1706" s="196">
        <v>16619</v>
      </c>
      <c r="F1706" s="196">
        <v>14944</v>
      </c>
    </row>
    <row r="1707" spans="1:6" ht="15.75">
      <c r="A1707" s="196">
        <v>82150</v>
      </c>
      <c r="B1707" s="196">
        <v>82200</v>
      </c>
      <c r="C1707" s="196">
        <v>16400</v>
      </c>
      <c r="D1707" s="196">
        <v>12256</v>
      </c>
      <c r="E1707" s="196">
        <v>16633</v>
      </c>
      <c r="F1707" s="196">
        <v>14956</v>
      </c>
    </row>
    <row r="1708" spans="1:6" ht="15.75">
      <c r="A1708" s="196">
        <v>82200</v>
      </c>
      <c r="B1708" s="196">
        <v>82250</v>
      </c>
      <c r="C1708" s="196">
        <v>16413</v>
      </c>
      <c r="D1708" s="196">
        <v>12269</v>
      </c>
      <c r="E1708" s="196">
        <v>16647</v>
      </c>
      <c r="F1708" s="196">
        <v>14969</v>
      </c>
    </row>
    <row r="1709" spans="1:6" ht="15.75">
      <c r="A1709" s="196">
        <v>82250</v>
      </c>
      <c r="B1709" s="196">
        <v>82300</v>
      </c>
      <c r="C1709" s="196">
        <v>16425</v>
      </c>
      <c r="D1709" s="196">
        <v>12281</v>
      </c>
      <c r="E1709" s="196">
        <v>16661</v>
      </c>
      <c r="F1709" s="196">
        <v>14981</v>
      </c>
    </row>
    <row r="1710" spans="1:6" ht="15.75">
      <c r="A1710" s="196">
        <v>82300</v>
      </c>
      <c r="B1710" s="196">
        <v>82350</v>
      </c>
      <c r="C1710" s="196">
        <v>16438</v>
      </c>
      <c r="D1710" s="196">
        <v>12294</v>
      </c>
      <c r="E1710" s="196">
        <v>16675</v>
      </c>
      <c r="F1710" s="196">
        <v>14994</v>
      </c>
    </row>
    <row r="1711" spans="1:6" ht="15.75">
      <c r="A1711" s="196">
        <v>82350</v>
      </c>
      <c r="B1711" s="196">
        <v>82400</v>
      </c>
      <c r="C1711" s="196">
        <v>16450</v>
      </c>
      <c r="D1711" s="196">
        <v>12306</v>
      </c>
      <c r="E1711" s="196">
        <v>16689</v>
      </c>
      <c r="F1711" s="196">
        <v>15006</v>
      </c>
    </row>
    <row r="1712" spans="1:6" ht="15.75">
      <c r="A1712" s="196">
        <v>82400</v>
      </c>
      <c r="B1712" s="196">
        <v>82450</v>
      </c>
      <c r="C1712" s="196">
        <v>16463</v>
      </c>
      <c r="D1712" s="196">
        <v>12319</v>
      </c>
      <c r="E1712" s="196">
        <v>16703</v>
      </c>
      <c r="F1712" s="196">
        <v>15019</v>
      </c>
    </row>
    <row r="1713" spans="1:6" ht="15.75">
      <c r="A1713" s="196">
        <v>82450</v>
      </c>
      <c r="B1713" s="196">
        <v>82500</v>
      </c>
      <c r="C1713" s="196">
        <v>16475</v>
      </c>
      <c r="D1713" s="196">
        <v>12331</v>
      </c>
      <c r="E1713" s="196">
        <v>16717</v>
      </c>
      <c r="F1713" s="196">
        <v>15031</v>
      </c>
    </row>
    <row r="1714" spans="1:6" ht="15.75">
      <c r="A1714" s="196">
        <v>82500</v>
      </c>
      <c r="B1714" s="196">
        <v>82550</v>
      </c>
      <c r="C1714" s="196">
        <v>16488</v>
      </c>
      <c r="D1714" s="196">
        <v>12344</v>
      </c>
      <c r="E1714" s="196">
        <v>16731</v>
      </c>
      <c r="F1714" s="196">
        <v>15044</v>
      </c>
    </row>
    <row r="1715" spans="1:6" ht="15.75">
      <c r="A1715" s="196">
        <v>82550</v>
      </c>
      <c r="B1715" s="196">
        <v>82600</v>
      </c>
      <c r="C1715" s="196">
        <v>16500</v>
      </c>
      <c r="D1715" s="196">
        <v>12356</v>
      </c>
      <c r="E1715" s="196">
        <v>16745</v>
      </c>
      <c r="F1715" s="196">
        <v>15056</v>
      </c>
    </row>
    <row r="1716" spans="1:6" ht="15.75">
      <c r="A1716" s="196">
        <v>82600</v>
      </c>
      <c r="B1716" s="196">
        <v>82650</v>
      </c>
      <c r="C1716" s="196">
        <v>16513</v>
      </c>
      <c r="D1716" s="196">
        <v>12369</v>
      </c>
      <c r="E1716" s="196">
        <v>16759</v>
      </c>
      <c r="F1716" s="196">
        <v>15069</v>
      </c>
    </row>
    <row r="1717" spans="1:6" ht="15.75">
      <c r="A1717" s="196">
        <v>82650</v>
      </c>
      <c r="B1717" s="196">
        <v>82700</v>
      </c>
      <c r="C1717" s="196">
        <v>16525</v>
      </c>
      <c r="D1717" s="196">
        <v>12381</v>
      </c>
      <c r="E1717" s="196">
        <v>16773</v>
      </c>
      <c r="F1717" s="196">
        <v>15081</v>
      </c>
    </row>
    <row r="1718" spans="1:6" ht="15.75">
      <c r="A1718" s="196">
        <v>82700</v>
      </c>
      <c r="B1718" s="196">
        <v>82750</v>
      </c>
      <c r="C1718" s="196">
        <v>16538</v>
      </c>
      <c r="D1718" s="196">
        <v>12394</v>
      </c>
      <c r="E1718" s="196">
        <v>16787</v>
      </c>
      <c r="F1718" s="196">
        <v>15094</v>
      </c>
    </row>
    <row r="1719" spans="1:6" ht="15.75">
      <c r="A1719" s="196">
        <v>82750</v>
      </c>
      <c r="B1719" s="196">
        <v>82800</v>
      </c>
      <c r="C1719" s="196">
        <v>16550</v>
      </c>
      <c r="D1719" s="196">
        <v>12406</v>
      </c>
      <c r="E1719" s="196">
        <v>16801</v>
      </c>
      <c r="F1719" s="196">
        <v>15106</v>
      </c>
    </row>
    <row r="1720" spans="1:6" ht="15.75">
      <c r="A1720" s="196">
        <v>82800</v>
      </c>
      <c r="B1720" s="196">
        <v>82850</v>
      </c>
      <c r="C1720" s="196">
        <v>16563</v>
      </c>
      <c r="D1720" s="196">
        <v>12419</v>
      </c>
      <c r="E1720" s="196">
        <v>16815</v>
      </c>
      <c r="F1720" s="196">
        <v>15119</v>
      </c>
    </row>
    <row r="1721" spans="1:6" ht="15.75">
      <c r="A1721" s="196">
        <v>82850</v>
      </c>
      <c r="B1721" s="196">
        <v>82900</v>
      </c>
      <c r="C1721" s="196">
        <v>16575</v>
      </c>
      <c r="D1721" s="196">
        <v>12431</v>
      </c>
      <c r="E1721" s="196">
        <v>16829</v>
      </c>
      <c r="F1721" s="196">
        <v>15131</v>
      </c>
    </row>
    <row r="1722" spans="1:6" ht="15.75">
      <c r="A1722" s="196">
        <v>82900</v>
      </c>
      <c r="B1722" s="196">
        <v>82950</v>
      </c>
      <c r="C1722" s="196">
        <v>16588</v>
      </c>
      <c r="D1722" s="196">
        <v>12444</v>
      </c>
      <c r="E1722" s="196">
        <v>16843</v>
      </c>
      <c r="F1722" s="196">
        <v>15144</v>
      </c>
    </row>
    <row r="1723" spans="1:6" ht="15.75">
      <c r="A1723" s="196">
        <v>82950</v>
      </c>
      <c r="B1723" s="196">
        <v>83000</v>
      </c>
      <c r="C1723" s="196">
        <v>16600</v>
      </c>
      <c r="D1723" s="196">
        <v>12456</v>
      </c>
      <c r="E1723" s="196">
        <v>16857</v>
      </c>
      <c r="F1723" s="196">
        <v>15156</v>
      </c>
    </row>
    <row r="1724" spans="1:6" ht="15.75">
      <c r="A1724" s="196">
        <v>83000</v>
      </c>
      <c r="B1724" s="196">
        <v>83050</v>
      </c>
      <c r="C1724" s="196">
        <v>16613</v>
      </c>
      <c r="D1724" s="196">
        <v>12469</v>
      </c>
      <c r="E1724" s="196">
        <v>16871</v>
      </c>
      <c r="F1724" s="196">
        <v>15169</v>
      </c>
    </row>
    <row r="1725" spans="1:6" ht="15.75">
      <c r="A1725" s="196">
        <v>83050</v>
      </c>
      <c r="B1725" s="196">
        <v>83100</v>
      </c>
      <c r="C1725" s="196">
        <v>16625</v>
      </c>
      <c r="D1725" s="196">
        <v>12481</v>
      </c>
      <c r="E1725" s="196">
        <v>16885</v>
      </c>
      <c r="F1725" s="196">
        <v>15181</v>
      </c>
    </row>
    <row r="1726" spans="1:6" ht="15.75">
      <c r="A1726" s="196">
        <v>83100</v>
      </c>
      <c r="B1726" s="196">
        <v>83150</v>
      </c>
      <c r="C1726" s="196">
        <v>16638</v>
      </c>
      <c r="D1726" s="196">
        <v>12494</v>
      </c>
      <c r="E1726" s="196">
        <v>16899</v>
      </c>
      <c r="F1726" s="196">
        <v>15194</v>
      </c>
    </row>
    <row r="1727" spans="1:6" ht="15.75">
      <c r="A1727" s="196">
        <v>83150</v>
      </c>
      <c r="B1727" s="196">
        <v>83200</v>
      </c>
      <c r="C1727" s="196">
        <v>16650</v>
      </c>
      <c r="D1727" s="196">
        <v>12506</v>
      </c>
      <c r="E1727" s="196">
        <v>16913</v>
      </c>
      <c r="F1727" s="196">
        <v>15206</v>
      </c>
    </row>
    <row r="1728" spans="1:6" ht="15.75">
      <c r="A1728" s="196">
        <v>83200</v>
      </c>
      <c r="B1728" s="196">
        <v>83250</v>
      </c>
      <c r="C1728" s="196">
        <v>16663</v>
      </c>
      <c r="D1728" s="196">
        <v>12519</v>
      </c>
      <c r="E1728" s="196">
        <v>16927</v>
      </c>
      <c r="F1728" s="196">
        <v>15219</v>
      </c>
    </row>
    <row r="1729" spans="1:6" ht="15.75">
      <c r="A1729" s="196">
        <v>83250</v>
      </c>
      <c r="B1729" s="196">
        <v>83300</v>
      </c>
      <c r="C1729" s="196">
        <v>16675</v>
      </c>
      <c r="D1729" s="196">
        <v>12531</v>
      </c>
      <c r="E1729" s="196">
        <v>16941</v>
      </c>
      <c r="F1729" s="196">
        <v>15231</v>
      </c>
    </row>
    <row r="1730" spans="1:6" ht="15.75">
      <c r="A1730" s="196">
        <v>83300</v>
      </c>
      <c r="B1730" s="196">
        <v>83350</v>
      </c>
      <c r="C1730" s="196">
        <v>16688</v>
      </c>
      <c r="D1730" s="196">
        <v>12544</v>
      </c>
      <c r="E1730" s="196">
        <v>16955</v>
      </c>
      <c r="F1730" s="196">
        <v>15244</v>
      </c>
    </row>
    <row r="1731" spans="1:6" ht="15.75">
      <c r="A1731" s="196">
        <v>83350</v>
      </c>
      <c r="B1731" s="196">
        <v>83400</v>
      </c>
      <c r="C1731" s="196">
        <v>16700</v>
      </c>
      <c r="D1731" s="196">
        <v>12556</v>
      </c>
      <c r="E1731" s="196">
        <v>16969</v>
      </c>
      <c r="F1731" s="196">
        <v>15256</v>
      </c>
    </row>
    <row r="1732" spans="1:6" ht="15.75">
      <c r="A1732" s="196">
        <v>83400</v>
      </c>
      <c r="B1732" s="196">
        <v>83450</v>
      </c>
      <c r="C1732" s="196">
        <v>16713</v>
      </c>
      <c r="D1732" s="196">
        <v>12569</v>
      </c>
      <c r="E1732" s="196">
        <v>16983</v>
      </c>
      <c r="F1732" s="196">
        <v>15269</v>
      </c>
    </row>
    <row r="1733" spans="1:6" ht="15.75">
      <c r="A1733" s="196">
        <v>83450</v>
      </c>
      <c r="B1733" s="196">
        <v>83500</v>
      </c>
      <c r="C1733" s="196">
        <v>16725</v>
      </c>
      <c r="D1733" s="196">
        <v>12581</v>
      </c>
      <c r="E1733" s="196">
        <v>16997</v>
      </c>
      <c r="F1733" s="196">
        <v>15281</v>
      </c>
    </row>
    <row r="1734" spans="1:6" ht="15.75">
      <c r="A1734" s="196">
        <v>83500</v>
      </c>
      <c r="B1734" s="196">
        <v>83550</v>
      </c>
      <c r="C1734" s="196">
        <v>16738</v>
      </c>
      <c r="D1734" s="196">
        <v>12594</v>
      </c>
      <c r="E1734" s="196">
        <v>17011</v>
      </c>
      <c r="F1734" s="196">
        <v>15294</v>
      </c>
    </row>
    <row r="1735" spans="1:6" ht="15.75">
      <c r="A1735" s="196">
        <v>83550</v>
      </c>
      <c r="B1735" s="196">
        <v>83600</v>
      </c>
      <c r="C1735" s="196">
        <v>16750</v>
      </c>
      <c r="D1735" s="196">
        <v>12606</v>
      </c>
      <c r="E1735" s="196">
        <v>17025</v>
      </c>
      <c r="F1735" s="196">
        <v>15306</v>
      </c>
    </row>
    <row r="1736" spans="1:6" ht="15.75">
      <c r="A1736" s="196">
        <v>83600</v>
      </c>
      <c r="B1736" s="196">
        <v>83650</v>
      </c>
      <c r="C1736" s="196">
        <v>16763</v>
      </c>
      <c r="D1736" s="196">
        <v>12619</v>
      </c>
      <c r="E1736" s="196">
        <v>17039</v>
      </c>
      <c r="F1736" s="196">
        <v>15319</v>
      </c>
    </row>
    <row r="1737" spans="1:6" ht="15.75">
      <c r="A1737" s="196">
        <v>83650</v>
      </c>
      <c r="B1737" s="196">
        <v>83700</v>
      </c>
      <c r="C1737" s="196">
        <v>16775</v>
      </c>
      <c r="D1737" s="196">
        <v>12631</v>
      </c>
      <c r="E1737" s="196">
        <v>17053</v>
      </c>
      <c r="F1737" s="196">
        <v>15331</v>
      </c>
    </row>
    <row r="1738" spans="1:6" ht="15.75">
      <c r="A1738" s="196">
        <v>83700</v>
      </c>
      <c r="B1738" s="196">
        <v>83750</v>
      </c>
      <c r="C1738" s="196">
        <v>16788</v>
      </c>
      <c r="D1738" s="196">
        <v>12644</v>
      </c>
      <c r="E1738" s="196">
        <v>17067</v>
      </c>
      <c r="F1738" s="196">
        <v>15344</v>
      </c>
    </row>
    <row r="1739" spans="1:6" ht="15.75">
      <c r="A1739" s="196">
        <v>83750</v>
      </c>
      <c r="B1739" s="196">
        <v>83800</v>
      </c>
      <c r="C1739" s="196">
        <v>16800</v>
      </c>
      <c r="D1739" s="196">
        <v>12656</v>
      </c>
      <c r="E1739" s="196">
        <v>17081</v>
      </c>
      <c r="F1739" s="196">
        <v>15356</v>
      </c>
    </row>
    <row r="1740" spans="1:6" ht="15.75">
      <c r="A1740" s="196">
        <v>83800</v>
      </c>
      <c r="B1740" s="196">
        <v>83850</v>
      </c>
      <c r="C1740" s="196">
        <v>16813</v>
      </c>
      <c r="D1740" s="196">
        <v>12669</v>
      </c>
      <c r="E1740" s="196">
        <v>17095</v>
      </c>
      <c r="F1740" s="196">
        <v>15369</v>
      </c>
    </row>
    <row r="1741" spans="1:6" ht="15.75">
      <c r="A1741" s="196">
        <v>83850</v>
      </c>
      <c r="B1741" s="196">
        <v>83900</v>
      </c>
      <c r="C1741" s="196">
        <v>16825</v>
      </c>
      <c r="D1741" s="196">
        <v>12681</v>
      </c>
      <c r="E1741" s="196">
        <v>17109</v>
      </c>
      <c r="F1741" s="196">
        <v>15381</v>
      </c>
    </row>
    <row r="1742" spans="1:6" ht="15.75">
      <c r="A1742" s="196">
        <v>83900</v>
      </c>
      <c r="B1742" s="196">
        <v>83950</v>
      </c>
      <c r="C1742" s="196">
        <v>16838</v>
      </c>
      <c r="D1742" s="196">
        <v>12694</v>
      </c>
      <c r="E1742" s="196">
        <v>17123</v>
      </c>
      <c r="F1742" s="196">
        <v>15394</v>
      </c>
    </row>
    <row r="1743" spans="1:6" ht="15.75">
      <c r="A1743" s="196">
        <v>83950</v>
      </c>
      <c r="B1743" s="196">
        <v>84000</v>
      </c>
      <c r="C1743" s="196">
        <v>16850</v>
      </c>
      <c r="D1743" s="196">
        <v>12706</v>
      </c>
      <c r="E1743" s="196">
        <v>17137</v>
      </c>
      <c r="F1743" s="196">
        <v>15406</v>
      </c>
    </row>
    <row r="1744" spans="1:6" ht="15.75">
      <c r="A1744" s="196">
        <v>84000</v>
      </c>
      <c r="B1744" s="196">
        <v>84050</v>
      </c>
      <c r="C1744" s="196">
        <v>16863</v>
      </c>
      <c r="D1744" s="196">
        <v>12719</v>
      </c>
      <c r="E1744" s="196">
        <v>17151</v>
      </c>
      <c r="F1744" s="196">
        <v>15419</v>
      </c>
    </row>
    <row r="1745" spans="1:6" ht="15.75">
      <c r="A1745" s="196">
        <v>84050</v>
      </c>
      <c r="B1745" s="196">
        <v>84100</v>
      </c>
      <c r="C1745" s="196">
        <v>16875</v>
      </c>
      <c r="D1745" s="196">
        <v>12731</v>
      </c>
      <c r="E1745" s="196">
        <v>17165</v>
      </c>
      <c r="F1745" s="196">
        <v>15431</v>
      </c>
    </row>
    <row r="1746" spans="1:6" ht="15.75">
      <c r="A1746" s="196">
        <v>84100</v>
      </c>
      <c r="B1746" s="196">
        <v>84150</v>
      </c>
      <c r="C1746" s="196">
        <v>16888</v>
      </c>
      <c r="D1746" s="196">
        <v>12744</v>
      </c>
      <c r="E1746" s="196">
        <v>17179</v>
      </c>
      <c r="F1746" s="196">
        <v>15444</v>
      </c>
    </row>
    <row r="1747" spans="1:6" ht="15.75">
      <c r="A1747" s="196">
        <v>84150</v>
      </c>
      <c r="B1747" s="196">
        <v>84200</v>
      </c>
      <c r="C1747" s="196">
        <v>16900</v>
      </c>
      <c r="D1747" s="196">
        <v>12756</v>
      </c>
      <c r="E1747" s="196">
        <v>17193</v>
      </c>
      <c r="F1747" s="196">
        <v>15456</v>
      </c>
    </row>
    <row r="1748" spans="1:6" ht="15.75">
      <c r="A1748" s="196">
        <v>84200</v>
      </c>
      <c r="B1748" s="196">
        <v>84250</v>
      </c>
      <c r="C1748" s="196">
        <v>16913</v>
      </c>
      <c r="D1748" s="196">
        <v>12769</v>
      </c>
      <c r="E1748" s="196">
        <v>17207</v>
      </c>
      <c r="F1748" s="196">
        <v>15469</v>
      </c>
    </row>
    <row r="1749" spans="1:6" ht="15.75">
      <c r="A1749" s="196">
        <v>84250</v>
      </c>
      <c r="B1749" s="196">
        <v>84300</v>
      </c>
      <c r="C1749" s="196">
        <v>16925</v>
      </c>
      <c r="D1749" s="196">
        <v>12781</v>
      </c>
      <c r="E1749" s="196">
        <v>17221</v>
      </c>
      <c r="F1749" s="196">
        <v>15481</v>
      </c>
    </row>
    <row r="1750" spans="1:6" ht="15.75">
      <c r="A1750" s="196">
        <v>84300</v>
      </c>
      <c r="B1750" s="196">
        <v>84350</v>
      </c>
      <c r="C1750" s="196">
        <v>16938</v>
      </c>
      <c r="D1750" s="196">
        <v>12794</v>
      </c>
      <c r="E1750" s="196">
        <v>17235</v>
      </c>
      <c r="F1750" s="196">
        <v>15494</v>
      </c>
    </row>
    <row r="1751" spans="1:6" ht="15.75">
      <c r="A1751" s="196">
        <v>84350</v>
      </c>
      <c r="B1751" s="196">
        <v>84400</v>
      </c>
      <c r="C1751" s="196">
        <v>16950</v>
      </c>
      <c r="D1751" s="196">
        <v>12806</v>
      </c>
      <c r="E1751" s="196">
        <v>17249</v>
      </c>
      <c r="F1751" s="196">
        <v>15506</v>
      </c>
    </row>
    <row r="1752" spans="1:6" ht="15.75">
      <c r="A1752" s="196">
        <v>84400</v>
      </c>
      <c r="B1752" s="196">
        <v>84450</v>
      </c>
      <c r="C1752" s="196">
        <v>16963</v>
      </c>
      <c r="D1752" s="196">
        <v>12819</v>
      </c>
      <c r="E1752" s="196">
        <v>17263</v>
      </c>
      <c r="F1752" s="196">
        <v>15519</v>
      </c>
    </row>
    <row r="1753" spans="1:6" ht="15.75">
      <c r="A1753" s="196">
        <v>84450</v>
      </c>
      <c r="B1753" s="196">
        <v>84500</v>
      </c>
      <c r="C1753" s="196">
        <v>16975</v>
      </c>
      <c r="D1753" s="196">
        <v>12831</v>
      </c>
      <c r="E1753" s="196">
        <v>17277</v>
      </c>
      <c r="F1753" s="196">
        <v>15531</v>
      </c>
    </row>
    <row r="1754" spans="1:6" ht="15.75">
      <c r="A1754" s="196">
        <v>84500</v>
      </c>
      <c r="B1754" s="196">
        <v>84550</v>
      </c>
      <c r="C1754" s="196">
        <v>16988</v>
      </c>
      <c r="D1754" s="196">
        <v>12844</v>
      </c>
      <c r="E1754" s="196">
        <v>17291</v>
      </c>
      <c r="F1754" s="196">
        <v>15544</v>
      </c>
    </row>
    <row r="1755" spans="1:6" ht="15.75">
      <c r="A1755" s="196">
        <v>84550</v>
      </c>
      <c r="B1755" s="196">
        <v>84600</v>
      </c>
      <c r="C1755" s="196">
        <v>17000</v>
      </c>
      <c r="D1755" s="196">
        <v>12856</v>
      </c>
      <c r="E1755" s="196">
        <v>17305</v>
      </c>
      <c r="F1755" s="196">
        <v>15556</v>
      </c>
    </row>
    <row r="1756" spans="1:6" ht="15.75">
      <c r="A1756" s="196">
        <v>84600</v>
      </c>
      <c r="B1756" s="196">
        <v>84650</v>
      </c>
      <c r="C1756" s="196">
        <v>17013</v>
      </c>
      <c r="D1756" s="196">
        <v>12869</v>
      </c>
      <c r="E1756" s="196">
        <v>17319</v>
      </c>
      <c r="F1756" s="196">
        <v>15569</v>
      </c>
    </row>
    <row r="1757" spans="1:6" ht="15.75">
      <c r="A1757" s="196">
        <v>84650</v>
      </c>
      <c r="B1757" s="196">
        <v>84700</v>
      </c>
      <c r="C1757" s="196">
        <v>17025</v>
      </c>
      <c r="D1757" s="196">
        <v>12881</v>
      </c>
      <c r="E1757" s="196">
        <v>17333</v>
      </c>
      <c r="F1757" s="196">
        <v>15581</v>
      </c>
    </row>
    <row r="1758" spans="1:6" ht="15.75">
      <c r="A1758" s="196">
        <v>84700</v>
      </c>
      <c r="B1758" s="196">
        <v>84750</v>
      </c>
      <c r="C1758" s="196">
        <v>17038</v>
      </c>
      <c r="D1758" s="196">
        <v>12894</v>
      </c>
      <c r="E1758" s="196">
        <v>17347</v>
      </c>
      <c r="F1758" s="196">
        <v>15594</v>
      </c>
    </row>
    <row r="1759" spans="1:6" ht="15.75">
      <c r="A1759" s="196">
        <v>84750</v>
      </c>
      <c r="B1759" s="196">
        <v>84800</v>
      </c>
      <c r="C1759" s="196">
        <v>17050</v>
      </c>
      <c r="D1759" s="196">
        <v>12906</v>
      </c>
      <c r="E1759" s="196">
        <v>17361</v>
      </c>
      <c r="F1759" s="196">
        <v>15606</v>
      </c>
    </row>
    <row r="1760" spans="1:6" ht="15.75">
      <c r="A1760" s="196">
        <v>84800</v>
      </c>
      <c r="B1760" s="196">
        <v>84850</v>
      </c>
      <c r="C1760" s="196">
        <v>17063</v>
      </c>
      <c r="D1760" s="196">
        <v>12919</v>
      </c>
      <c r="E1760" s="196">
        <v>17375</v>
      </c>
      <c r="F1760" s="196">
        <v>15619</v>
      </c>
    </row>
    <row r="1761" spans="1:6" ht="15.75">
      <c r="A1761" s="196">
        <v>84850</v>
      </c>
      <c r="B1761" s="196">
        <v>84900</v>
      </c>
      <c r="C1761" s="196">
        <v>17075</v>
      </c>
      <c r="D1761" s="196">
        <v>12931</v>
      </c>
      <c r="E1761" s="196">
        <v>17389</v>
      </c>
      <c r="F1761" s="196">
        <v>15631</v>
      </c>
    </row>
    <row r="1762" spans="1:6" ht="15.75">
      <c r="A1762" s="196">
        <v>84900</v>
      </c>
      <c r="B1762" s="196">
        <v>84950</v>
      </c>
      <c r="C1762" s="196">
        <v>17088</v>
      </c>
      <c r="D1762" s="196">
        <v>12944</v>
      </c>
      <c r="E1762" s="196">
        <v>17403</v>
      </c>
      <c r="F1762" s="196">
        <v>15644</v>
      </c>
    </row>
    <row r="1763" spans="1:6" ht="15.75">
      <c r="A1763" s="196">
        <v>84950</v>
      </c>
      <c r="B1763" s="196">
        <v>85000</v>
      </c>
      <c r="C1763" s="196">
        <v>17100</v>
      </c>
      <c r="D1763" s="196">
        <v>12956</v>
      </c>
      <c r="E1763" s="196">
        <v>17417</v>
      </c>
      <c r="F1763" s="196">
        <v>15656</v>
      </c>
    </row>
    <row r="1764" spans="1:6" ht="15.75">
      <c r="A1764" s="196">
        <v>85000</v>
      </c>
      <c r="B1764" s="196">
        <v>85050</v>
      </c>
      <c r="C1764" s="196">
        <v>17113</v>
      </c>
      <c r="D1764" s="196">
        <v>12969</v>
      </c>
      <c r="E1764" s="196">
        <v>17431</v>
      </c>
      <c r="F1764" s="196">
        <v>15669</v>
      </c>
    </row>
    <row r="1765" spans="1:6" ht="15.75">
      <c r="A1765" s="196">
        <v>85050</v>
      </c>
      <c r="B1765" s="196">
        <v>85100</v>
      </c>
      <c r="C1765" s="196">
        <v>17125</v>
      </c>
      <c r="D1765" s="196">
        <v>12981</v>
      </c>
      <c r="E1765" s="196">
        <v>17445</v>
      </c>
      <c r="F1765" s="196">
        <v>15681</v>
      </c>
    </row>
    <row r="1766" spans="1:6" ht="15.75">
      <c r="A1766" s="196">
        <v>85100</v>
      </c>
      <c r="B1766" s="196">
        <v>85150</v>
      </c>
      <c r="C1766" s="196">
        <v>17138</v>
      </c>
      <c r="D1766" s="196">
        <v>12994</v>
      </c>
      <c r="E1766" s="196">
        <v>17459</v>
      </c>
      <c r="F1766" s="196">
        <v>15694</v>
      </c>
    </row>
    <row r="1767" spans="1:6" ht="15.75">
      <c r="A1767" s="196">
        <v>85150</v>
      </c>
      <c r="B1767" s="196">
        <v>85200</v>
      </c>
      <c r="C1767" s="196">
        <v>17150</v>
      </c>
      <c r="D1767" s="196">
        <v>13006</v>
      </c>
      <c r="E1767" s="196">
        <v>17473</v>
      </c>
      <c r="F1767" s="196">
        <v>15706</v>
      </c>
    </row>
    <row r="1768" spans="1:6" ht="15.75">
      <c r="A1768" s="196">
        <v>85200</v>
      </c>
      <c r="B1768" s="196">
        <v>85250</v>
      </c>
      <c r="C1768" s="196">
        <v>17163</v>
      </c>
      <c r="D1768" s="196">
        <v>13019</v>
      </c>
      <c r="E1768" s="196">
        <v>17487</v>
      </c>
      <c r="F1768" s="196">
        <v>15719</v>
      </c>
    </row>
    <row r="1769" spans="1:6" ht="15.75">
      <c r="A1769" s="196">
        <v>85250</v>
      </c>
      <c r="B1769" s="196">
        <v>85300</v>
      </c>
      <c r="C1769" s="196">
        <v>17175</v>
      </c>
      <c r="D1769" s="196">
        <v>13031</v>
      </c>
      <c r="E1769" s="196">
        <v>17501</v>
      </c>
      <c r="F1769" s="196">
        <v>15731</v>
      </c>
    </row>
    <row r="1770" spans="1:6" ht="15.75">
      <c r="A1770" s="196">
        <v>85300</v>
      </c>
      <c r="B1770" s="196">
        <v>85350</v>
      </c>
      <c r="C1770" s="196">
        <v>17188</v>
      </c>
      <c r="D1770" s="196">
        <v>13044</v>
      </c>
      <c r="E1770" s="196">
        <v>17515</v>
      </c>
      <c r="F1770" s="196">
        <v>15744</v>
      </c>
    </row>
    <row r="1771" spans="1:6" ht="15.75">
      <c r="A1771" s="196">
        <v>85350</v>
      </c>
      <c r="B1771" s="196">
        <v>85400</v>
      </c>
      <c r="C1771" s="196">
        <v>17200</v>
      </c>
      <c r="D1771" s="196">
        <v>13056</v>
      </c>
      <c r="E1771" s="196">
        <v>17529</v>
      </c>
      <c r="F1771" s="196">
        <v>15756</v>
      </c>
    </row>
    <row r="1772" spans="1:6" ht="15.75">
      <c r="A1772" s="196">
        <v>85400</v>
      </c>
      <c r="B1772" s="196">
        <v>85450</v>
      </c>
      <c r="C1772" s="196">
        <v>17213</v>
      </c>
      <c r="D1772" s="196">
        <v>13069</v>
      </c>
      <c r="E1772" s="196">
        <v>17543</v>
      </c>
      <c r="F1772" s="196">
        <v>15769</v>
      </c>
    </row>
    <row r="1773" spans="1:6" ht="15.75">
      <c r="A1773" s="196">
        <v>85450</v>
      </c>
      <c r="B1773" s="196">
        <v>85500</v>
      </c>
      <c r="C1773" s="196">
        <v>17225</v>
      </c>
      <c r="D1773" s="196">
        <v>13081</v>
      </c>
      <c r="E1773" s="196">
        <v>17557</v>
      </c>
      <c r="F1773" s="196">
        <v>15781</v>
      </c>
    </row>
    <row r="1774" spans="1:6" ht="15.75">
      <c r="A1774" s="196">
        <v>85500</v>
      </c>
      <c r="B1774" s="196">
        <v>85550</v>
      </c>
      <c r="C1774" s="196">
        <v>17238</v>
      </c>
      <c r="D1774" s="196">
        <v>13094</v>
      </c>
      <c r="E1774" s="196">
        <v>17571</v>
      </c>
      <c r="F1774" s="196">
        <v>15794</v>
      </c>
    </row>
    <row r="1775" spans="1:6" ht="15.75">
      <c r="A1775" s="196">
        <v>85550</v>
      </c>
      <c r="B1775" s="196">
        <v>85600</v>
      </c>
      <c r="C1775" s="196">
        <v>17250</v>
      </c>
      <c r="D1775" s="196">
        <v>13106</v>
      </c>
      <c r="E1775" s="196">
        <v>17585</v>
      </c>
      <c r="F1775" s="196">
        <v>15806</v>
      </c>
    </row>
    <row r="1776" spans="1:6" ht="15.75">
      <c r="A1776" s="196">
        <v>85600</v>
      </c>
      <c r="B1776" s="196">
        <v>85650</v>
      </c>
      <c r="C1776" s="196">
        <v>17263</v>
      </c>
      <c r="D1776" s="196">
        <v>13119</v>
      </c>
      <c r="E1776" s="196">
        <v>17599</v>
      </c>
      <c r="F1776" s="196">
        <v>15819</v>
      </c>
    </row>
    <row r="1777" spans="1:6" ht="15.75">
      <c r="A1777" s="196">
        <v>85650</v>
      </c>
      <c r="B1777" s="196">
        <v>85700</v>
      </c>
      <c r="C1777" s="196">
        <v>17275</v>
      </c>
      <c r="D1777" s="196">
        <v>13131</v>
      </c>
      <c r="E1777" s="196">
        <v>17613</v>
      </c>
      <c r="F1777" s="196">
        <v>15831</v>
      </c>
    </row>
    <row r="1778" spans="1:6" ht="15.75">
      <c r="A1778" s="196">
        <v>85700</v>
      </c>
      <c r="B1778" s="196">
        <v>85750</v>
      </c>
      <c r="C1778" s="196">
        <v>17288</v>
      </c>
      <c r="D1778" s="196">
        <v>13144</v>
      </c>
      <c r="E1778" s="196">
        <v>17627</v>
      </c>
      <c r="F1778" s="196">
        <v>15844</v>
      </c>
    </row>
    <row r="1779" spans="1:6" ht="15.75">
      <c r="A1779" s="196">
        <v>85750</v>
      </c>
      <c r="B1779" s="196">
        <v>85800</v>
      </c>
      <c r="C1779" s="196">
        <v>17300</v>
      </c>
      <c r="D1779" s="196">
        <v>13156</v>
      </c>
      <c r="E1779" s="196">
        <v>17641</v>
      </c>
      <c r="F1779" s="196">
        <v>15856</v>
      </c>
    </row>
    <row r="1780" spans="1:6" ht="15.75">
      <c r="A1780" s="196">
        <v>85800</v>
      </c>
      <c r="B1780" s="196">
        <v>85850</v>
      </c>
      <c r="C1780" s="196">
        <v>17313</v>
      </c>
      <c r="D1780" s="196">
        <v>13169</v>
      </c>
      <c r="E1780" s="196">
        <v>17655</v>
      </c>
      <c r="F1780" s="196">
        <v>15869</v>
      </c>
    </row>
    <row r="1781" spans="1:6" ht="15.75">
      <c r="A1781" s="196">
        <v>85850</v>
      </c>
      <c r="B1781" s="196">
        <v>85900</v>
      </c>
      <c r="C1781" s="196">
        <v>17325</v>
      </c>
      <c r="D1781" s="196">
        <v>13181</v>
      </c>
      <c r="E1781" s="196">
        <v>17669</v>
      </c>
      <c r="F1781" s="196">
        <v>15881</v>
      </c>
    </row>
    <row r="1782" spans="1:6" ht="15.75">
      <c r="A1782" s="196">
        <v>85900</v>
      </c>
      <c r="B1782" s="196">
        <v>85950</v>
      </c>
      <c r="C1782" s="196">
        <v>17338</v>
      </c>
      <c r="D1782" s="196">
        <v>13194</v>
      </c>
      <c r="E1782" s="196">
        <v>17683</v>
      </c>
      <c r="F1782" s="196">
        <v>15894</v>
      </c>
    </row>
    <row r="1783" spans="1:6" ht="15.75">
      <c r="A1783" s="196">
        <v>85950</v>
      </c>
      <c r="B1783" s="196">
        <v>86000</v>
      </c>
      <c r="C1783" s="196">
        <v>17350</v>
      </c>
      <c r="D1783" s="196">
        <v>13206</v>
      </c>
      <c r="E1783" s="196">
        <v>17697</v>
      </c>
      <c r="F1783" s="196">
        <v>15906</v>
      </c>
    </row>
    <row r="1784" spans="1:6" ht="15.75">
      <c r="A1784" s="196">
        <v>86000</v>
      </c>
      <c r="B1784" s="196">
        <v>86050</v>
      </c>
      <c r="C1784" s="196">
        <v>17363</v>
      </c>
      <c r="D1784" s="196">
        <v>13219</v>
      </c>
      <c r="E1784" s="196">
        <v>17711</v>
      </c>
      <c r="F1784" s="196">
        <v>15919</v>
      </c>
    </row>
    <row r="1785" spans="1:6" ht="15.75">
      <c r="A1785" s="196">
        <v>86050</v>
      </c>
      <c r="B1785" s="196">
        <v>86100</v>
      </c>
      <c r="C1785" s="196">
        <v>17375</v>
      </c>
      <c r="D1785" s="196">
        <v>13231</v>
      </c>
      <c r="E1785" s="196">
        <v>17725</v>
      </c>
      <c r="F1785" s="196">
        <v>15931</v>
      </c>
    </row>
    <row r="1786" spans="1:6" ht="15.75">
      <c r="A1786" s="196">
        <v>86100</v>
      </c>
      <c r="B1786" s="196">
        <v>86150</v>
      </c>
      <c r="C1786" s="196">
        <v>17388</v>
      </c>
      <c r="D1786" s="196">
        <v>13244</v>
      </c>
      <c r="E1786" s="196">
        <v>17739</v>
      </c>
      <c r="F1786" s="196">
        <v>15944</v>
      </c>
    </row>
    <row r="1787" spans="1:6" ht="15.75">
      <c r="A1787" s="196">
        <v>86150</v>
      </c>
      <c r="B1787" s="196">
        <v>86200</v>
      </c>
      <c r="C1787" s="196">
        <v>17400</v>
      </c>
      <c r="D1787" s="196">
        <v>13256</v>
      </c>
      <c r="E1787" s="196">
        <v>17753</v>
      </c>
      <c r="F1787" s="196">
        <v>15956</v>
      </c>
    </row>
    <row r="1788" spans="1:6" ht="15.75">
      <c r="A1788" s="196">
        <v>86200</v>
      </c>
      <c r="B1788" s="196">
        <v>86250</v>
      </c>
      <c r="C1788" s="196">
        <v>17413</v>
      </c>
      <c r="D1788" s="196">
        <v>13269</v>
      </c>
      <c r="E1788" s="196">
        <v>17767</v>
      </c>
      <c r="F1788" s="196">
        <v>15969</v>
      </c>
    </row>
    <row r="1789" spans="1:6" ht="15.75">
      <c r="A1789" s="196">
        <v>86250</v>
      </c>
      <c r="B1789" s="196">
        <v>86300</v>
      </c>
      <c r="C1789" s="196">
        <v>17425</v>
      </c>
      <c r="D1789" s="196">
        <v>13281</v>
      </c>
      <c r="E1789" s="196">
        <v>17781</v>
      </c>
      <c r="F1789" s="196">
        <v>15981</v>
      </c>
    </row>
    <row r="1790" spans="1:6" ht="15.75">
      <c r="A1790" s="196">
        <v>86300</v>
      </c>
      <c r="B1790" s="196">
        <v>86350</v>
      </c>
      <c r="C1790" s="196">
        <v>17438</v>
      </c>
      <c r="D1790" s="196">
        <v>13294</v>
      </c>
      <c r="E1790" s="196">
        <v>17795</v>
      </c>
      <c r="F1790" s="196">
        <v>15994</v>
      </c>
    </row>
    <row r="1791" spans="1:6" ht="15.75">
      <c r="A1791" s="196">
        <v>86350</v>
      </c>
      <c r="B1791" s="196">
        <v>86400</v>
      </c>
      <c r="C1791" s="196">
        <v>17450</v>
      </c>
      <c r="D1791" s="196">
        <v>13306</v>
      </c>
      <c r="E1791" s="196">
        <v>17809</v>
      </c>
      <c r="F1791" s="196">
        <v>16006</v>
      </c>
    </row>
    <row r="1792" spans="1:6" ht="15.75">
      <c r="A1792" s="196">
        <v>86400</v>
      </c>
      <c r="B1792" s="196">
        <v>86450</v>
      </c>
      <c r="C1792" s="196">
        <v>17463</v>
      </c>
      <c r="D1792" s="196">
        <v>13319</v>
      </c>
      <c r="E1792" s="196">
        <v>17823</v>
      </c>
      <c r="F1792" s="196">
        <v>16019</v>
      </c>
    </row>
    <row r="1793" spans="1:6" ht="15.75">
      <c r="A1793" s="196">
        <v>86450</v>
      </c>
      <c r="B1793" s="196">
        <v>86500</v>
      </c>
      <c r="C1793" s="196">
        <v>17475</v>
      </c>
      <c r="D1793" s="196">
        <v>13331</v>
      </c>
      <c r="E1793" s="196">
        <v>17837</v>
      </c>
      <c r="F1793" s="196">
        <v>16031</v>
      </c>
    </row>
    <row r="1794" spans="1:6" ht="15.75">
      <c r="A1794" s="196">
        <v>86500</v>
      </c>
      <c r="B1794" s="196">
        <v>86550</v>
      </c>
      <c r="C1794" s="196">
        <v>17488</v>
      </c>
      <c r="D1794" s="196">
        <v>13344</v>
      </c>
      <c r="E1794" s="196">
        <v>17851</v>
      </c>
      <c r="F1794" s="196">
        <v>16044</v>
      </c>
    </row>
    <row r="1795" spans="1:6" ht="15.75">
      <c r="A1795" s="196">
        <v>86550</v>
      </c>
      <c r="B1795" s="196">
        <v>86600</v>
      </c>
      <c r="C1795" s="196">
        <v>17500</v>
      </c>
      <c r="D1795" s="196">
        <v>13356</v>
      </c>
      <c r="E1795" s="196">
        <v>17865</v>
      </c>
      <c r="F1795" s="196">
        <v>16056</v>
      </c>
    </row>
    <row r="1796" spans="1:6" ht="15.75">
      <c r="A1796" s="196">
        <v>86600</v>
      </c>
      <c r="B1796" s="196">
        <v>86650</v>
      </c>
      <c r="C1796" s="196">
        <v>17513</v>
      </c>
      <c r="D1796" s="196">
        <v>13369</v>
      </c>
      <c r="E1796" s="196">
        <v>17879</v>
      </c>
      <c r="F1796" s="196">
        <v>16069</v>
      </c>
    </row>
    <row r="1797" spans="1:6" ht="15.75">
      <c r="A1797" s="196">
        <v>86650</v>
      </c>
      <c r="B1797" s="196">
        <v>86700</v>
      </c>
      <c r="C1797" s="196">
        <v>17525</v>
      </c>
      <c r="D1797" s="196">
        <v>13381</v>
      </c>
      <c r="E1797" s="196">
        <v>17893</v>
      </c>
      <c r="F1797" s="196">
        <v>16081</v>
      </c>
    </row>
    <row r="1798" spans="1:6" ht="15.75">
      <c r="A1798" s="196">
        <v>86700</v>
      </c>
      <c r="B1798" s="196">
        <v>86750</v>
      </c>
      <c r="C1798" s="196">
        <v>17538</v>
      </c>
      <c r="D1798" s="196">
        <v>13394</v>
      </c>
      <c r="E1798" s="196">
        <v>17907</v>
      </c>
      <c r="F1798" s="196">
        <v>16094</v>
      </c>
    </row>
    <row r="1799" spans="1:6" ht="15.75">
      <c r="A1799" s="196">
        <v>86750</v>
      </c>
      <c r="B1799" s="196">
        <v>86800</v>
      </c>
      <c r="C1799" s="196">
        <v>17550</v>
      </c>
      <c r="D1799" s="196">
        <v>13406</v>
      </c>
      <c r="E1799" s="196">
        <v>17921</v>
      </c>
      <c r="F1799" s="196">
        <v>16106</v>
      </c>
    </row>
    <row r="1800" spans="1:6" ht="15.75">
      <c r="A1800" s="196">
        <v>86800</v>
      </c>
      <c r="B1800" s="196">
        <v>86850</v>
      </c>
      <c r="C1800" s="196">
        <v>17563</v>
      </c>
      <c r="D1800" s="196">
        <v>13419</v>
      </c>
      <c r="E1800" s="196">
        <v>17935</v>
      </c>
      <c r="F1800" s="196">
        <v>16119</v>
      </c>
    </row>
    <row r="1801" spans="1:6" ht="15.75">
      <c r="A1801" s="196">
        <v>86850</v>
      </c>
      <c r="B1801" s="196">
        <v>86900</v>
      </c>
      <c r="C1801" s="196">
        <v>17575</v>
      </c>
      <c r="D1801" s="196">
        <v>13431</v>
      </c>
      <c r="E1801" s="196">
        <v>17949</v>
      </c>
      <c r="F1801" s="196">
        <v>16131</v>
      </c>
    </row>
    <row r="1802" spans="1:6" ht="15.75">
      <c r="A1802" s="196">
        <v>86900</v>
      </c>
      <c r="B1802" s="196">
        <v>86950</v>
      </c>
      <c r="C1802" s="196">
        <v>17588</v>
      </c>
      <c r="D1802" s="196">
        <v>13444</v>
      </c>
      <c r="E1802" s="196">
        <v>17963</v>
      </c>
      <c r="F1802" s="196">
        <v>16144</v>
      </c>
    </row>
    <row r="1803" spans="1:6" ht="15.75">
      <c r="A1803" s="196">
        <v>86950</v>
      </c>
      <c r="B1803" s="196">
        <v>87000</v>
      </c>
      <c r="C1803" s="196">
        <v>17600</v>
      </c>
      <c r="D1803" s="196">
        <v>13456</v>
      </c>
      <c r="E1803" s="196">
        <v>17977</v>
      </c>
      <c r="F1803" s="196">
        <v>16156</v>
      </c>
    </row>
    <row r="1804" spans="1:6" ht="15.75">
      <c r="A1804" s="196">
        <v>87000</v>
      </c>
      <c r="B1804" s="196">
        <v>87050</v>
      </c>
      <c r="C1804" s="196">
        <v>17613</v>
      </c>
      <c r="D1804" s="196">
        <v>13469</v>
      </c>
      <c r="E1804" s="196">
        <v>17991</v>
      </c>
      <c r="F1804" s="196">
        <v>16169</v>
      </c>
    </row>
    <row r="1805" spans="1:6" ht="15.75">
      <c r="A1805" s="196">
        <v>87050</v>
      </c>
      <c r="B1805" s="196">
        <v>87100</v>
      </c>
      <c r="C1805" s="196">
        <v>17625</v>
      </c>
      <c r="D1805" s="196">
        <v>13481</v>
      </c>
      <c r="E1805" s="196">
        <v>18005</v>
      </c>
      <c r="F1805" s="196">
        <v>16181</v>
      </c>
    </row>
    <row r="1806" spans="1:6" ht="15.75">
      <c r="A1806" s="196">
        <v>87100</v>
      </c>
      <c r="B1806" s="196">
        <v>87150</v>
      </c>
      <c r="C1806" s="196">
        <v>17638</v>
      </c>
      <c r="D1806" s="196">
        <v>13494</v>
      </c>
      <c r="E1806" s="196">
        <v>18019</v>
      </c>
      <c r="F1806" s="196">
        <v>16194</v>
      </c>
    </row>
    <row r="1807" spans="1:6" ht="15.75">
      <c r="A1807" s="196">
        <v>87150</v>
      </c>
      <c r="B1807" s="196">
        <v>87200</v>
      </c>
      <c r="C1807" s="196">
        <v>17650</v>
      </c>
      <c r="D1807" s="196">
        <v>13506</v>
      </c>
      <c r="E1807" s="196">
        <v>18033</v>
      </c>
      <c r="F1807" s="196">
        <v>16206</v>
      </c>
    </row>
    <row r="1808" spans="1:6" ht="15.75">
      <c r="A1808" s="196">
        <v>87200</v>
      </c>
      <c r="B1808" s="196">
        <v>87250</v>
      </c>
      <c r="C1808" s="196">
        <v>17663</v>
      </c>
      <c r="D1808" s="196">
        <v>13519</v>
      </c>
      <c r="E1808" s="196">
        <v>18047</v>
      </c>
      <c r="F1808" s="196">
        <v>16219</v>
      </c>
    </row>
    <row r="1809" spans="1:6" ht="15.75">
      <c r="A1809" s="196">
        <v>87250</v>
      </c>
      <c r="B1809" s="196">
        <v>87300</v>
      </c>
      <c r="C1809" s="196">
        <v>17675</v>
      </c>
      <c r="D1809" s="196">
        <v>13531</v>
      </c>
      <c r="E1809" s="196">
        <v>18061</v>
      </c>
      <c r="F1809" s="196">
        <v>16231</v>
      </c>
    </row>
    <row r="1810" spans="1:6" ht="15.75">
      <c r="A1810" s="196">
        <v>87300</v>
      </c>
      <c r="B1810" s="196">
        <v>87350</v>
      </c>
      <c r="C1810" s="196">
        <v>17688</v>
      </c>
      <c r="D1810" s="196">
        <v>13544</v>
      </c>
      <c r="E1810" s="196">
        <v>18075</v>
      </c>
      <c r="F1810" s="196">
        <v>16244</v>
      </c>
    </row>
    <row r="1811" spans="1:6" ht="15.75">
      <c r="A1811" s="196">
        <v>87350</v>
      </c>
      <c r="B1811" s="196">
        <v>87400</v>
      </c>
      <c r="C1811" s="196">
        <v>17700</v>
      </c>
      <c r="D1811" s="196">
        <v>13556</v>
      </c>
      <c r="E1811" s="196">
        <v>18089</v>
      </c>
      <c r="F1811" s="196">
        <v>16256</v>
      </c>
    </row>
    <row r="1812" spans="1:6" ht="15.75">
      <c r="A1812" s="196">
        <v>87400</v>
      </c>
      <c r="B1812" s="196">
        <v>87450</v>
      </c>
      <c r="C1812" s="196">
        <v>17713</v>
      </c>
      <c r="D1812" s="196">
        <v>13569</v>
      </c>
      <c r="E1812" s="196">
        <v>18103</v>
      </c>
      <c r="F1812" s="196">
        <v>16269</v>
      </c>
    </row>
    <row r="1813" spans="1:6" ht="15.75">
      <c r="A1813" s="196">
        <v>87450</v>
      </c>
      <c r="B1813" s="196">
        <v>87500</v>
      </c>
      <c r="C1813" s="196">
        <v>17725</v>
      </c>
      <c r="D1813" s="196">
        <v>13581</v>
      </c>
      <c r="E1813" s="196">
        <v>18117</v>
      </c>
      <c r="F1813" s="196">
        <v>16281</v>
      </c>
    </row>
    <row r="1814" spans="1:6" ht="15.75">
      <c r="A1814" s="196">
        <v>87500</v>
      </c>
      <c r="B1814" s="196">
        <v>87550</v>
      </c>
      <c r="C1814" s="196">
        <v>17738</v>
      </c>
      <c r="D1814" s="196">
        <v>13594</v>
      </c>
      <c r="E1814" s="196">
        <v>18131</v>
      </c>
      <c r="F1814" s="196">
        <v>16294</v>
      </c>
    </row>
    <row r="1815" spans="1:6" ht="15.75">
      <c r="A1815" s="196">
        <v>87550</v>
      </c>
      <c r="B1815" s="196">
        <v>87600</v>
      </c>
      <c r="C1815" s="196">
        <v>17750</v>
      </c>
      <c r="D1815" s="196">
        <v>13606</v>
      </c>
      <c r="E1815" s="196">
        <v>18145</v>
      </c>
      <c r="F1815" s="196">
        <v>16306</v>
      </c>
    </row>
    <row r="1816" spans="1:6" ht="15.75">
      <c r="A1816" s="196">
        <v>87600</v>
      </c>
      <c r="B1816" s="196">
        <v>87650</v>
      </c>
      <c r="C1816" s="196">
        <v>17763</v>
      </c>
      <c r="D1816" s="196">
        <v>13619</v>
      </c>
      <c r="E1816" s="196">
        <v>18159</v>
      </c>
      <c r="F1816" s="196">
        <v>16319</v>
      </c>
    </row>
    <row r="1817" spans="1:6" ht="15.75">
      <c r="A1817" s="196">
        <v>87650</v>
      </c>
      <c r="B1817" s="196">
        <v>87700</v>
      </c>
      <c r="C1817" s="196">
        <v>17775</v>
      </c>
      <c r="D1817" s="196">
        <v>13631</v>
      </c>
      <c r="E1817" s="196">
        <v>18173</v>
      </c>
      <c r="F1817" s="196">
        <v>16331</v>
      </c>
    </row>
    <row r="1818" spans="1:6" ht="15.75">
      <c r="A1818" s="196">
        <v>87700</v>
      </c>
      <c r="B1818" s="196">
        <v>87750</v>
      </c>
      <c r="C1818" s="196">
        <v>17788</v>
      </c>
      <c r="D1818" s="196">
        <v>13644</v>
      </c>
      <c r="E1818" s="196">
        <v>18187</v>
      </c>
      <c r="F1818" s="196">
        <v>16344</v>
      </c>
    </row>
    <row r="1819" spans="1:6" ht="15.75">
      <c r="A1819" s="196">
        <v>87750</v>
      </c>
      <c r="B1819" s="196">
        <v>87800</v>
      </c>
      <c r="C1819" s="196">
        <v>17800</v>
      </c>
      <c r="D1819" s="196">
        <v>13656</v>
      </c>
      <c r="E1819" s="196">
        <v>18201</v>
      </c>
      <c r="F1819" s="196">
        <v>16356</v>
      </c>
    </row>
    <row r="1820" spans="1:6" ht="15.75">
      <c r="A1820" s="196">
        <v>87800</v>
      </c>
      <c r="B1820" s="196">
        <v>87850</v>
      </c>
      <c r="C1820" s="196">
        <v>17813</v>
      </c>
      <c r="D1820" s="196">
        <v>13669</v>
      </c>
      <c r="E1820" s="196">
        <v>18215</v>
      </c>
      <c r="F1820" s="196">
        <v>16369</v>
      </c>
    </row>
    <row r="1821" spans="1:6" ht="15.75">
      <c r="A1821" s="196">
        <v>87850</v>
      </c>
      <c r="B1821" s="196">
        <v>87900</v>
      </c>
      <c r="C1821" s="196">
        <v>17825</v>
      </c>
      <c r="D1821" s="196">
        <v>13681</v>
      </c>
      <c r="E1821" s="196">
        <v>18229</v>
      </c>
      <c r="F1821" s="196">
        <v>16381</v>
      </c>
    </row>
    <row r="1822" spans="1:6" ht="15.75">
      <c r="A1822" s="196">
        <v>87900</v>
      </c>
      <c r="B1822" s="196">
        <v>87950</v>
      </c>
      <c r="C1822" s="196">
        <v>17838</v>
      </c>
      <c r="D1822" s="196">
        <v>13694</v>
      </c>
      <c r="E1822" s="196">
        <v>18243</v>
      </c>
      <c r="F1822" s="196">
        <v>16394</v>
      </c>
    </row>
    <row r="1823" spans="1:6" ht="15.75">
      <c r="A1823" s="196">
        <v>87950</v>
      </c>
      <c r="B1823" s="196">
        <v>88000</v>
      </c>
      <c r="C1823" s="196">
        <v>17850</v>
      </c>
      <c r="D1823" s="196">
        <v>13706</v>
      </c>
      <c r="E1823" s="196">
        <v>18257</v>
      </c>
      <c r="F1823" s="196">
        <v>16406</v>
      </c>
    </row>
    <row r="1824" spans="1:6" ht="15.75">
      <c r="A1824" s="196">
        <v>88000</v>
      </c>
      <c r="B1824" s="196">
        <v>88050</v>
      </c>
      <c r="C1824" s="196">
        <v>17863</v>
      </c>
      <c r="D1824" s="196">
        <v>13719</v>
      </c>
      <c r="E1824" s="196">
        <v>18271</v>
      </c>
      <c r="F1824" s="196">
        <v>16419</v>
      </c>
    </row>
    <row r="1825" spans="1:6" ht="15.75">
      <c r="A1825" s="196">
        <v>88050</v>
      </c>
      <c r="B1825" s="196">
        <v>88100</v>
      </c>
      <c r="C1825" s="196">
        <v>17875</v>
      </c>
      <c r="D1825" s="196">
        <v>13731</v>
      </c>
      <c r="E1825" s="196">
        <v>18285</v>
      </c>
      <c r="F1825" s="196">
        <v>16431</v>
      </c>
    </row>
    <row r="1826" spans="1:6" ht="15.75">
      <c r="A1826" s="196">
        <v>88100</v>
      </c>
      <c r="B1826" s="196">
        <v>88150</v>
      </c>
      <c r="C1826" s="196">
        <v>17888</v>
      </c>
      <c r="D1826" s="196">
        <v>13744</v>
      </c>
      <c r="E1826" s="196">
        <v>18299</v>
      </c>
      <c r="F1826" s="196">
        <v>16444</v>
      </c>
    </row>
    <row r="1827" spans="1:6" ht="15.75">
      <c r="A1827" s="196">
        <v>88150</v>
      </c>
      <c r="B1827" s="196">
        <v>88200</v>
      </c>
      <c r="C1827" s="196">
        <v>17900</v>
      </c>
      <c r="D1827" s="196">
        <v>13756</v>
      </c>
      <c r="E1827" s="196">
        <v>18313</v>
      </c>
      <c r="F1827" s="196">
        <v>16456</v>
      </c>
    </row>
    <row r="1828" spans="1:6" ht="15.75">
      <c r="A1828" s="196">
        <v>88200</v>
      </c>
      <c r="B1828" s="196">
        <v>88250</v>
      </c>
      <c r="C1828" s="196">
        <v>17913</v>
      </c>
      <c r="D1828" s="196">
        <v>13769</v>
      </c>
      <c r="E1828" s="196">
        <v>18327</v>
      </c>
      <c r="F1828" s="196">
        <v>16469</v>
      </c>
    </row>
    <row r="1829" spans="1:6" ht="15.75">
      <c r="A1829" s="196">
        <v>88250</v>
      </c>
      <c r="B1829" s="196">
        <v>88300</v>
      </c>
      <c r="C1829" s="196">
        <v>17925</v>
      </c>
      <c r="D1829" s="196">
        <v>13781</v>
      </c>
      <c r="E1829" s="196">
        <v>18341</v>
      </c>
      <c r="F1829" s="196">
        <v>16481</v>
      </c>
    </row>
    <row r="1830" spans="1:6" ht="15.75">
      <c r="A1830" s="196">
        <v>88300</v>
      </c>
      <c r="B1830" s="196">
        <v>88350</v>
      </c>
      <c r="C1830" s="196">
        <v>17938</v>
      </c>
      <c r="D1830" s="196">
        <v>13794</v>
      </c>
      <c r="E1830" s="196">
        <v>18355</v>
      </c>
      <c r="F1830" s="196">
        <v>16494</v>
      </c>
    </row>
    <row r="1831" spans="1:6" ht="15.75">
      <c r="A1831" s="196">
        <v>88350</v>
      </c>
      <c r="B1831" s="196">
        <v>88400</v>
      </c>
      <c r="C1831" s="196">
        <v>17950</v>
      </c>
      <c r="D1831" s="196">
        <v>13806</v>
      </c>
      <c r="E1831" s="196">
        <v>18369</v>
      </c>
      <c r="F1831" s="196">
        <v>16506</v>
      </c>
    </row>
    <row r="1832" spans="1:6" ht="15.75">
      <c r="A1832" s="196">
        <v>88400</v>
      </c>
      <c r="B1832" s="196">
        <v>88450</v>
      </c>
      <c r="C1832" s="196">
        <v>17963</v>
      </c>
      <c r="D1832" s="196">
        <v>13819</v>
      </c>
      <c r="E1832" s="196">
        <v>18383</v>
      </c>
      <c r="F1832" s="196">
        <v>16519</v>
      </c>
    </row>
    <row r="1833" spans="1:6" ht="15.75">
      <c r="A1833" s="196">
        <v>88450</v>
      </c>
      <c r="B1833" s="196">
        <v>88500</v>
      </c>
      <c r="C1833" s="196">
        <v>17975</v>
      </c>
      <c r="D1833" s="196">
        <v>13831</v>
      </c>
      <c r="E1833" s="196">
        <v>18397</v>
      </c>
      <c r="F1833" s="196">
        <v>16531</v>
      </c>
    </row>
    <row r="1834" spans="1:6" ht="15.75">
      <c r="A1834" s="196">
        <v>88500</v>
      </c>
      <c r="B1834" s="196">
        <v>88550</v>
      </c>
      <c r="C1834" s="196">
        <v>17988</v>
      </c>
      <c r="D1834" s="196">
        <v>13844</v>
      </c>
      <c r="E1834" s="196">
        <v>18411</v>
      </c>
      <c r="F1834" s="196">
        <v>16544</v>
      </c>
    </row>
    <row r="1835" spans="1:6" ht="15.75">
      <c r="A1835" s="196">
        <v>88550</v>
      </c>
      <c r="B1835" s="196">
        <v>88600</v>
      </c>
      <c r="C1835" s="196">
        <v>18000</v>
      </c>
      <c r="D1835" s="196">
        <v>13856</v>
      </c>
      <c r="E1835" s="196">
        <v>18425</v>
      </c>
      <c r="F1835" s="196">
        <v>16556</v>
      </c>
    </row>
    <row r="1836" spans="1:6" ht="15.75">
      <c r="A1836" s="196">
        <v>88600</v>
      </c>
      <c r="B1836" s="196">
        <v>88650</v>
      </c>
      <c r="C1836" s="196">
        <v>18013</v>
      </c>
      <c r="D1836" s="196">
        <v>13869</v>
      </c>
      <c r="E1836" s="196">
        <v>18439</v>
      </c>
      <c r="F1836" s="196">
        <v>16569</v>
      </c>
    </row>
    <row r="1837" spans="1:6" ht="15.75">
      <c r="A1837" s="196">
        <v>88650</v>
      </c>
      <c r="B1837" s="196">
        <v>88700</v>
      </c>
      <c r="C1837" s="196">
        <v>18025</v>
      </c>
      <c r="D1837" s="196">
        <v>13881</v>
      </c>
      <c r="E1837" s="196">
        <v>18453</v>
      </c>
      <c r="F1837" s="196">
        <v>16581</v>
      </c>
    </row>
    <row r="1838" spans="1:6" ht="15.75">
      <c r="A1838" s="196">
        <v>88700</v>
      </c>
      <c r="B1838" s="196">
        <v>88750</v>
      </c>
      <c r="C1838" s="196">
        <v>18038</v>
      </c>
      <c r="D1838" s="196">
        <v>13894</v>
      </c>
      <c r="E1838" s="196">
        <v>18467</v>
      </c>
      <c r="F1838" s="196">
        <v>16594</v>
      </c>
    </row>
    <row r="1839" spans="1:6" ht="15.75">
      <c r="A1839" s="196">
        <v>88750</v>
      </c>
      <c r="B1839" s="196">
        <v>88800</v>
      </c>
      <c r="C1839" s="196">
        <v>18050</v>
      </c>
      <c r="D1839" s="196">
        <v>13906</v>
      </c>
      <c r="E1839" s="196">
        <v>18481</v>
      </c>
      <c r="F1839" s="196">
        <v>16606</v>
      </c>
    </row>
    <row r="1840" spans="1:6" ht="15.75">
      <c r="A1840" s="196">
        <v>88800</v>
      </c>
      <c r="B1840" s="196">
        <v>88850</v>
      </c>
      <c r="C1840" s="196">
        <v>18063</v>
      </c>
      <c r="D1840" s="196">
        <v>13919</v>
      </c>
      <c r="E1840" s="196">
        <v>18495</v>
      </c>
      <c r="F1840" s="196">
        <v>16619</v>
      </c>
    </row>
    <row r="1841" spans="1:6" ht="15.75">
      <c r="A1841" s="196">
        <v>88850</v>
      </c>
      <c r="B1841" s="196">
        <v>88900</v>
      </c>
      <c r="C1841" s="196">
        <v>18075</v>
      </c>
      <c r="D1841" s="196">
        <v>13931</v>
      </c>
      <c r="E1841" s="196">
        <v>18509</v>
      </c>
      <c r="F1841" s="196">
        <v>16631</v>
      </c>
    </row>
    <row r="1842" spans="1:6" ht="15.75">
      <c r="A1842" s="196">
        <v>88900</v>
      </c>
      <c r="B1842" s="196">
        <v>88950</v>
      </c>
      <c r="C1842" s="196">
        <v>18088</v>
      </c>
      <c r="D1842" s="196">
        <v>13944</v>
      </c>
      <c r="E1842" s="196">
        <v>18523</v>
      </c>
      <c r="F1842" s="196">
        <v>16644</v>
      </c>
    </row>
    <row r="1843" spans="1:6" ht="15.75">
      <c r="A1843" s="196">
        <v>88950</v>
      </c>
      <c r="B1843" s="196">
        <v>89000</v>
      </c>
      <c r="C1843" s="196">
        <v>18100</v>
      </c>
      <c r="D1843" s="196">
        <v>13956</v>
      </c>
      <c r="E1843" s="196">
        <v>18537</v>
      </c>
      <c r="F1843" s="196">
        <v>16656</v>
      </c>
    </row>
    <row r="1844" spans="1:6" ht="15.75">
      <c r="A1844" s="196">
        <v>89000</v>
      </c>
      <c r="B1844" s="196">
        <v>89050</v>
      </c>
      <c r="C1844" s="196">
        <v>18113</v>
      </c>
      <c r="D1844" s="196">
        <v>13969</v>
      </c>
      <c r="E1844" s="196">
        <v>18551</v>
      </c>
      <c r="F1844" s="196">
        <v>16669</v>
      </c>
    </row>
    <row r="1845" spans="1:6" ht="15.75">
      <c r="A1845" s="196">
        <v>89050</v>
      </c>
      <c r="B1845" s="196">
        <v>89100</v>
      </c>
      <c r="C1845" s="196">
        <v>18125</v>
      </c>
      <c r="D1845" s="196">
        <v>13981</v>
      </c>
      <c r="E1845" s="196">
        <v>18565</v>
      </c>
      <c r="F1845" s="196">
        <v>16681</v>
      </c>
    </row>
    <row r="1846" spans="1:6" ht="15.75">
      <c r="A1846" s="196">
        <v>89100</v>
      </c>
      <c r="B1846" s="196">
        <v>89150</v>
      </c>
      <c r="C1846" s="196">
        <v>18138</v>
      </c>
      <c r="D1846" s="196">
        <v>13994</v>
      </c>
      <c r="E1846" s="196">
        <v>18579</v>
      </c>
      <c r="F1846" s="196">
        <v>16694</v>
      </c>
    </row>
    <row r="1847" spans="1:6" ht="15.75">
      <c r="A1847" s="196">
        <v>89150</v>
      </c>
      <c r="B1847" s="196">
        <v>89200</v>
      </c>
      <c r="C1847" s="196">
        <v>18150</v>
      </c>
      <c r="D1847" s="196">
        <v>14006</v>
      </c>
      <c r="E1847" s="196">
        <v>18593</v>
      </c>
      <c r="F1847" s="196">
        <v>16706</v>
      </c>
    </row>
    <row r="1848" spans="1:6" ht="15.75">
      <c r="A1848" s="196">
        <v>89200</v>
      </c>
      <c r="B1848" s="196">
        <v>89250</v>
      </c>
      <c r="C1848" s="196">
        <v>18163</v>
      </c>
      <c r="D1848" s="196">
        <v>14019</v>
      </c>
      <c r="E1848" s="196">
        <v>18607</v>
      </c>
      <c r="F1848" s="196">
        <v>16719</v>
      </c>
    </row>
    <row r="1849" spans="1:6" ht="15.75">
      <c r="A1849" s="196">
        <v>89250</v>
      </c>
      <c r="B1849" s="196">
        <v>89300</v>
      </c>
      <c r="C1849" s="196">
        <v>18175</v>
      </c>
      <c r="D1849" s="196">
        <v>14031</v>
      </c>
      <c r="E1849" s="196">
        <v>18621</v>
      </c>
      <c r="F1849" s="196">
        <v>16731</v>
      </c>
    </row>
    <row r="1850" spans="1:6" ht="15.75">
      <c r="A1850" s="196">
        <v>89300</v>
      </c>
      <c r="B1850" s="196">
        <v>89350</v>
      </c>
      <c r="C1850" s="196">
        <v>18188</v>
      </c>
      <c r="D1850" s="196">
        <v>14044</v>
      </c>
      <c r="E1850" s="196">
        <v>18635</v>
      </c>
      <c r="F1850" s="196">
        <v>16744</v>
      </c>
    </row>
    <row r="1851" spans="1:6" ht="15.75">
      <c r="A1851" s="196">
        <v>89350</v>
      </c>
      <c r="B1851" s="196">
        <v>89400</v>
      </c>
      <c r="C1851" s="196">
        <v>18201</v>
      </c>
      <c r="D1851" s="196">
        <v>14056</v>
      </c>
      <c r="E1851" s="196">
        <v>18649</v>
      </c>
      <c r="F1851" s="196">
        <v>16756</v>
      </c>
    </row>
    <row r="1852" spans="1:6" ht="15.75">
      <c r="A1852" s="196">
        <v>89400</v>
      </c>
      <c r="B1852" s="196">
        <v>89450</v>
      </c>
      <c r="C1852" s="196">
        <v>18215</v>
      </c>
      <c r="D1852" s="196">
        <v>14069</v>
      </c>
      <c r="E1852" s="196">
        <v>18663</v>
      </c>
      <c r="F1852" s="196">
        <v>16769</v>
      </c>
    </row>
    <row r="1853" spans="1:6" ht="15.75">
      <c r="A1853" s="196">
        <v>89450</v>
      </c>
      <c r="B1853" s="196">
        <v>89500</v>
      </c>
      <c r="C1853" s="196">
        <v>18229</v>
      </c>
      <c r="D1853" s="196">
        <v>14081</v>
      </c>
      <c r="E1853" s="196">
        <v>18677</v>
      </c>
      <c r="F1853" s="196">
        <v>16781</v>
      </c>
    </row>
    <row r="1854" spans="1:6" ht="15.75">
      <c r="A1854" s="196">
        <v>89500</v>
      </c>
      <c r="B1854" s="196">
        <v>89550</v>
      </c>
      <c r="C1854" s="196">
        <v>18243</v>
      </c>
      <c r="D1854" s="196">
        <v>14094</v>
      </c>
      <c r="E1854" s="196">
        <v>18691</v>
      </c>
      <c r="F1854" s="196">
        <v>16794</v>
      </c>
    </row>
    <row r="1855" spans="1:6" ht="15.75">
      <c r="A1855" s="196">
        <v>89550</v>
      </c>
      <c r="B1855" s="196">
        <v>89600</v>
      </c>
      <c r="C1855" s="196">
        <v>18257</v>
      </c>
      <c r="D1855" s="196">
        <v>14106</v>
      </c>
      <c r="E1855" s="196">
        <v>18705</v>
      </c>
      <c r="F1855" s="196">
        <v>16806</v>
      </c>
    </row>
    <row r="1856" spans="1:6" ht="15.75">
      <c r="A1856" s="196">
        <v>89600</v>
      </c>
      <c r="B1856" s="196">
        <v>89650</v>
      </c>
      <c r="C1856" s="196">
        <v>18271</v>
      </c>
      <c r="D1856" s="196">
        <v>14119</v>
      </c>
      <c r="E1856" s="196">
        <v>18719</v>
      </c>
      <c r="F1856" s="196">
        <v>16819</v>
      </c>
    </row>
    <row r="1857" spans="1:6" ht="15.75">
      <c r="A1857" s="196">
        <v>89650</v>
      </c>
      <c r="B1857" s="196">
        <v>89700</v>
      </c>
      <c r="C1857" s="196">
        <v>18285</v>
      </c>
      <c r="D1857" s="196">
        <v>14131</v>
      </c>
      <c r="E1857" s="196">
        <v>18733</v>
      </c>
      <c r="F1857" s="196">
        <v>16831</v>
      </c>
    </row>
    <row r="1858" spans="1:6" ht="15.75">
      <c r="A1858" s="196">
        <v>89700</v>
      </c>
      <c r="B1858" s="196">
        <v>89750</v>
      </c>
      <c r="C1858" s="196">
        <v>18299</v>
      </c>
      <c r="D1858" s="196">
        <v>14144</v>
      </c>
      <c r="E1858" s="196">
        <v>18747</v>
      </c>
      <c r="F1858" s="196">
        <v>16844</v>
      </c>
    </row>
    <row r="1859" spans="1:6" ht="15.75">
      <c r="A1859" s="196">
        <v>89750</v>
      </c>
      <c r="B1859" s="196">
        <v>89800</v>
      </c>
      <c r="C1859" s="196">
        <v>18313</v>
      </c>
      <c r="D1859" s="196">
        <v>14156</v>
      </c>
      <c r="E1859" s="196">
        <v>18761</v>
      </c>
      <c r="F1859" s="196">
        <v>16856</v>
      </c>
    </row>
    <row r="1860" spans="1:6" ht="15.75">
      <c r="A1860" s="196">
        <v>89800</v>
      </c>
      <c r="B1860" s="196">
        <v>89850</v>
      </c>
      <c r="C1860" s="196">
        <v>18327</v>
      </c>
      <c r="D1860" s="196">
        <v>14169</v>
      </c>
      <c r="E1860" s="196">
        <v>18775</v>
      </c>
      <c r="F1860" s="196">
        <v>16869</v>
      </c>
    </row>
    <row r="1861" spans="1:6" ht="15.75">
      <c r="A1861" s="196">
        <v>89850</v>
      </c>
      <c r="B1861" s="196">
        <v>89900</v>
      </c>
      <c r="C1861" s="196">
        <v>18341</v>
      </c>
      <c r="D1861" s="196">
        <v>14181</v>
      </c>
      <c r="E1861" s="196">
        <v>18789</v>
      </c>
      <c r="F1861" s="196">
        <v>16881</v>
      </c>
    </row>
    <row r="1862" spans="1:6" ht="15.75">
      <c r="A1862" s="196">
        <v>89900</v>
      </c>
      <c r="B1862" s="196">
        <v>89950</v>
      </c>
      <c r="C1862" s="196">
        <v>18355</v>
      </c>
      <c r="D1862" s="196">
        <v>14194</v>
      </c>
      <c r="E1862" s="196">
        <v>18803</v>
      </c>
      <c r="F1862" s="196">
        <v>16894</v>
      </c>
    </row>
    <row r="1863" spans="1:6" ht="15.75">
      <c r="A1863" s="196">
        <v>89950</v>
      </c>
      <c r="B1863" s="196">
        <v>90000</v>
      </c>
      <c r="C1863" s="196">
        <v>18369</v>
      </c>
      <c r="D1863" s="196">
        <v>14206</v>
      </c>
      <c r="E1863" s="196">
        <v>18817</v>
      </c>
      <c r="F1863" s="196">
        <v>16906</v>
      </c>
    </row>
    <row r="1864" spans="1:6" ht="15.75">
      <c r="A1864" s="196">
        <v>90000</v>
      </c>
      <c r="B1864" s="196">
        <v>90050</v>
      </c>
      <c r="C1864" s="196">
        <v>18383</v>
      </c>
      <c r="D1864" s="196">
        <v>14219</v>
      </c>
      <c r="E1864" s="196">
        <v>18831</v>
      </c>
      <c r="F1864" s="196">
        <v>16919</v>
      </c>
    </row>
    <row r="1865" spans="1:6" ht="15.75">
      <c r="A1865" s="196">
        <v>90050</v>
      </c>
      <c r="B1865" s="196">
        <v>90100</v>
      </c>
      <c r="C1865" s="196">
        <v>18397</v>
      </c>
      <c r="D1865" s="196">
        <v>14231</v>
      </c>
      <c r="E1865" s="196">
        <v>18845</v>
      </c>
      <c r="F1865" s="196">
        <v>16931</v>
      </c>
    </row>
    <row r="1866" spans="1:6" ht="15.75">
      <c r="A1866" s="196">
        <v>90100</v>
      </c>
      <c r="B1866" s="196">
        <v>90150</v>
      </c>
      <c r="C1866" s="196">
        <v>18411</v>
      </c>
      <c r="D1866" s="196">
        <v>14244</v>
      </c>
      <c r="E1866" s="196">
        <v>18859</v>
      </c>
      <c r="F1866" s="196">
        <v>16944</v>
      </c>
    </row>
    <row r="1867" spans="1:6" ht="15.75">
      <c r="A1867" s="196">
        <v>90150</v>
      </c>
      <c r="B1867" s="196">
        <v>90200</v>
      </c>
      <c r="C1867" s="196">
        <v>18425</v>
      </c>
      <c r="D1867" s="196">
        <v>14256</v>
      </c>
      <c r="E1867" s="196">
        <v>18873</v>
      </c>
      <c r="F1867" s="196">
        <v>16956</v>
      </c>
    </row>
    <row r="1868" spans="1:6" ht="15.75">
      <c r="A1868" s="196">
        <v>90200</v>
      </c>
      <c r="B1868" s="196">
        <v>90250</v>
      </c>
      <c r="C1868" s="196">
        <v>18439</v>
      </c>
      <c r="D1868" s="196">
        <v>14269</v>
      </c>
      <c r="E1868" s="196">
        <v>18887</v>
      </c>
      <c r="F1868" s="196">
        <v>16969</v>
      </c>
    </row>
    <row r="1869" spans="1:6" ht="15.75">
      <c r="A1869" s="196">
        <v>90250</v>
      </c>
      <c r="B1869" s="196">
        <v>90300</v>
      </c>
      <c r="C1869" s="196">
        <v>18453</v>
      </c>
      <c r="D1869" s="196">
        <v>14281</v>
      </c>
      <c r="E1869" s="196">
        <v>18901</v>
      </c>
      <c r="F1869" s="196">
        <v>16981</v>
      </c>
    </row>
    <row r="1870" spans="1:6" ht="15.75">
      <c r="A1870" s="196">
        <v>90300</v>
      </c>
      <c r="B1870" s="196">
        <v>90350</v>
      </c>
      <c r="C1870" s="196">
        <v>18467</v>
      </c>
      <c r="D1870" s="196">
        <v>14294</v>
      </c>
      <c r="E1870" s="196">
        <v>18915</v>
      </c>
      <c r="F1870" s="196">
        <v>16994</v>
      </c>
    </row>
    <row r="1871" spans="1:6" ht="15.75">
      <c r="A1871" s="196">
        <v>90350</v>
      </c>
      <c r="B1871" s="196">
        <v>90400</v>
      </c>
      <c r="C1871" s="196">
        <v>18481</v>
      </c>
      <c r="D1871" s="196">
        <v>14306</v>
      </c>
      <c r="E1871" s="196">
        <v>18929</v>
      </c>
      <c r="F1871" s="196">
        <v>17006</v>
      </c>
    </row>
    <row r="1872" spans="1:6" ht="15.75">
      <c r="A1872" s="196">
        <v>90400</v>
      </c>
      <c r="B1872" s="196">
        <v>90450</v>
      </c>
      <c r="C1872" s="196">
        <v>18495</v>
      </c>
      <c r="D1872" s="196">
        <v>14319</v>
      </c>
      <c r="E1872" s="196">
        <v>18943</v>
      </c>
      <c r="F1872" s="196">
        <v>17019</v>
      </c>
    </row>
    <row r="1873" spans="1:6" ht="15.75">
      <c r="A1873" s="196">
        <v>90450</v>
      </c>
      <c r="B1873" s="196">
        <v>90500</v>
      </c>
      <c r="C1873" s="196">
        <v>18509</v>
      </c>
      <c r="D1873" s="196">
        <v>14331</v>
      </c>
      <c r="E1873" s="196">
        <v>18957</v>
      </c>
      <c r="F1873" s="196">
        <v>17031</v>
      </c>
    </row>
    <row r="1874" spans="1:6" ht="15.75">
      <c r="A1874" s="196">
        <v>90500</v>
      </c>
      <c r="B1874" s="196">
        <v>90550</v>
      </c>
      <c r="C1874" s="196">
        <v>18523</v>
      </c>
      <c r="D1874" s="196">
        <v>14344</v>
      </c>
      <c r="E1874" s="196">
        <v>18971</v>
      </c>
      <c r="F1874" s="196">
        <v>17044</v>
      </c>
    </row>
    <row r="1875" spans="1:6" ht="15.75">
      <c r="A1875" s="196">
        <v>90550</v>
      </c>
      <c r="B1875" s="196">
        <v>90600</v>
      </c>
      <c r="C1875" s="196">
        <v>18537</v>
      </c>
      <c r="D1875" s="196">
        <v>14356</v>
      </c>
      <c r="E1875" s="196">
        <v>18985</v>
      </c>
      <c r="F1875" s="196">
        <v>17056</v>
      </c>
    </row>
    <row r="1876" spans="1:6" ht="15.75">
      <c r="A1876" s="196">
        <v>90600</v>
      </c>
      <c r="B1876" s="196">
        <v>90650</v>
      </c>
      <c r="C1876" s="196">
        <v>18551</v>
      </c>
      <c r="D1876" s="196">
        <v>14369</v>
      </c>
      <c r="E1876" s="196">
        <v>18999</v>
      </c>
      <c r="F1876" s="196">
        <v>17069</v>
      </c>
    </row>
    <row r="1877" spans="1:6" ht="15.75">
      <c r="A1877" s="196">
        <v>90650</v>
      </c>
      <c r="B1877" s="196">
        <v>90700</v>
      </c>
      <c r="C1877" s="196">
        <v>18565</v>
      </c>
      <c r="D1877" s="196">
        <v>14381</v>
      </c>
      <c r="E1877" s="196">
        <v>19013</v>
      </c>
      <c r="F1877" s="196">
        <v>17081</v>
      </c>
    </row>
    <row r="1878" spans="1:6" ht="15.75">
      <c r="A1878" s="196">
        <v>90700</v>
      </c>
      <c r="B1878" s="196">
        <v>90750</v>
      </c>
      <c r="C1878" s="196">
        <v>18579</v>
      </c>
      <c r="D1878" s="196">
        <v>14394</v>
      </c>
      <c r="E1878" s="196">
        <v>19027</v>
      </c>
      <c r="F1878" s="196">
        <v>17094</v>
      </c>
    </row>
    <row r="1879" spans="1:6" ht="15.75">
      <c r="A1879" s="196">
        <v>90750</v>
      </c>
      <c r="B1879" s="196">
        <v>90800</v>
      </c>
      <c r="C1879" s="196">
        <v>18593</v>
      </c>
      <c r="D1879" s="196">
        <v>14406</v>
      </c>
      <c r="E1879" s="196">
        <v>19041</v>
      </c>
      <c r="F1879" s="196">
        <v>17106</v>
      </c>
    </row>
    <row r="1880" spans="1:6" ht="15.75">
      <c r="A1880" s="196">
        <v>90800</v>
      </c>
      <c r="B1880" s="196">
        <v>90850</v>
      </c>
      <c r="C1880" s="196">
        <v>18607</v>
      </c>
      <c r="D1880" s="196">
        <v>14419</v>
      </c>
      <c r="E1880" s="196">
        <v>19055</v>
      </c>
      <c r="F1880" s="196">
        <v>17119</v>
      </c>
    </row>
    <row r="1881" spans="1:6" ht="15.75">
      <c r="A1881" s="196">
        <v>90850</v>
      </c>
      <c r="B1881" s="196">
        <v>90900</v>
      </c>
      <c r="C1881" s="196">
        <v>18621</v>
      </c>
      <c r="D1881" s="196">
        <v>14431</v>
      </c>
      <c r="E1881" s="196">
        <v>19069</v>
      </c>
      <c r="F1881" s="196">
        <v>17131</v>
      </c>
    </row>
    <row r="1882" spans="1:6" ht="15.75">
      <c r="A1882" s="196">
        <v>90900</v>
      </c>
      <c r="B1882" s="196">
        <v>90950</v>
      </c>
      <c r="C1882" s="196">
        <v>18635</v>
      </c>
      <c r="D1882" s="196">
        <v>14444</v>
      </c>
      <c r="E1882" s="196">
        <v>19083</v>
      </c>
      <c r="F1882" s="196">
        <v>17144</v>
      </c>
    </row>
    <row r="1883" spans="1:6" ht="15.75">
      <c r="A1883" s="196">
        <v>90950</v>
      </c>
      <c r="B1883" s="196">
        <v>91000</v>
      </c>
      <c r="C1883" s="196">
        <v>18649</v>
      </c>
      <c r="D1883" s="196">
        <v>14456</v>
      </c>
      <c r="E1883" s="196">
        <v>19097</v>
      </c>
      <c r="F1883" s="196">
        <v>17156</v>
      </c>
    </row>
    <row r="1884" spans="1:6" ht="15.75">
      <c r="A1884" s="196">
        <v>91000</v>
      </c>
      <c r="B1884" s="196">
        <v>91050</v>
      </c>
      <c r="C1884" s="196">
        <v>18663</v>
      </c>
      <c r="D1884" s="196">
        <v>14469</v>
      </c>
      <c r="E1884" s="196">
        <v>19111</v>
      </c>
      <c r="F1884" s="196">
        <v>17169</v>
      </c>
    </row>
    <row r="1885" spans="1:6" ht="15.75">
      <c r="A1885" s="196">
        <v>91050</v>
      </c>
      <c r="B1885" s="196">
        <v>91100</v>
      </c>
      <c r="C1885" s="196">
        <v>18677</v>
      </c>
      <c r="D1885" s="196">
        <v>14481</v>
      </c>
      <c r="E1885" s="196">
        <v>19125</v>
      </c>
      <c r="F1885" s="196">
        <v>17181</v>
      </c>
    </row>
    <row r="1886" spans="1:6" ht="15.75">
      <c r="A1886" s="196">
        <v>91100</v>
      </c>
      <c r="B1886" s="196">
        <v>91150</v>
      </c>
      <c r="C1886" s="196">
        <v>18691</v>
      </c>
      <c r="D1886" s="196">
        <v>14494</v>
      </c>
      <c r="E1886" s="196">
        <v>19139</v>
      </c>
      <c r="F1886" s="196">
        <v>17194</v>
      </c>
    </row>
    <row r="1887" spans="1:6" ht="15.75">
      <c r="A1887" s="196">
        <v>91150</v>
      </c>
      <c r="B1887" s="196">
        <v>91200</v>
      </c>
      <c r="C1887" s="196">
        <v>18705</v>
      </c>
      <c r="D1887" s="196">
        <v>14506</v>
      </c>
      <c r="E1887" s="196">
        <v>19153</v>
      </c>
      <c r="F1887" s="196">
        <v>17206</v>
      </c>
    </row>
    <row r="1888" spans="1:6" ht="15.75">
      <c r="A1888" s="196">
        <v>91200</v>
      </c>
      <c r="B1888" s="196">
        <v>91250</v>
      </c>
      <c r="C1888" s="196">
        <v>18719</v>
      </c>
      <c r="D1888" s="196">
        <v>14519</v>
      </c>
      <c r="E1888" s="196">
        <v>19167</v>
      </c>
      <c r="F1888" s="196">
        <v>17219</v>
      </c>
    </row>
    <row r="1889" spans="1:6" ht="15.75">
      <c r="A1889" s="196">
        <v>91250</v>
      </c>
      <c r="B1889" s="196">
        <v>91300</v>
      </c>
      <c r="C1889" s="196">
        <v>18733</v>
      </c>
      <c r="D1889" s="196">
        <v>14531</v>
      </c>
      <c r="E1889" s="196">
        <v>19181</v>
      </c>
      <c r="F1889" s="196">
        <v>17231</v>
      </c>
    </row>
    <row r="1890" spans="1:6" ht="15.75">
      <c r="A1890" s="196">
        <v>91300</v>
      </c>
      <c r="B1890" s="196">
        <v>91350</v>
      </c>
      <c r="C1890" s="196">
        <v>18747</v>
      </c>
      <c r="D1890" s="196">
        <v>14544</v>
      </c>
      <c r="E1890" s="196">
        <v>19195</v>
      </c>
      <c r="F1890" s="196">
        <v>17244</v>
      </c>
    </row>
    <row r="1891" spans="1:6" ht="15.75">
      <c r="A1891" s="196">
        <v>91350</v>
      </c>
      <c r="B1891" s="196">
        <v>91400</v>
      </c>
      <c r="C1891" s="196">
        <v>18761</v>
      </c>
      <c r="D1891" s="196">
        <v>14556</v>
      </c>
      <c r="E1891" s="196">
        <v>19209</v>
      </c>
      <c r="F1891" s="196">
        <v>17256</v>
      </c>
    </row>
    <row r="1892" spans="1:6" ht="15.75">
      <c r="A1892" s="196">
        <v>91400</v>
      </c>
      <c r="B1892" s="196">
        <v>91450</v>
      </c>
      <c r="C1892" s="196">
        <v>18775</v>
      </c>
      <c r="D1892" s="196">
        <v>14569</v>
      </c>
      <c r="E1892" s="196">
        <v>19223</v>
      </c>
      <c r="F1892" s="196">
        <v>17269</v>
      </c>
    </row>
    <row r="1893" spans="1:6" ht="15.75">
      <c r="A1893" s="196">
        <v>91450</v>
      </c>
      <c r="B1893" s="196">
        <v>91500</v>
      </c>
      <c r="C1893" s="196">
        <v>18789</v>
      </c>
      <c r="D1893" s="196">
        <v>14581</v>
      </c>
      <c r="E1893" s="196">
        <v>19237</v>
      </c>
      <c r="F1893" s="196">
        <v>17281</v>
      </c>
    </row>
    <row r="1894" spans="1:6" ht="15.75">
      <c r="A1894" s="196">
        <v>91500</v>
      </c>
      <c r="B1894" s="196">
        <v>91550</v>
      </c>
      <c r="C1894" s="196">
        <v>18803</v>
      </c>
      <c r="D1894" s="196">
        <v>14594</v>
      </c>
      <c r="E1894" s="196">
        <v>19251</v>
      </c>
      <c r="F1894" s="196">
        <v>17294</v>
      </c>
    </row>
    <row r="1895" spans="1:6" ht="15.75">
      <c r="A1895" s="196">
        <v>91550</v>
      </c>
      <c r="B1895" s="196">
        <v>91600</v>
      </c>
      <c r="C1895" s="196">
        <v>18817</v>
      </c>
      <c r="D1895" s="196">
        <v>14606</v>
      </c>
      <c r="E1895" s="196">
        <v>19265</v>
      </c>
      <c r="F1895" s="196">
        <v>17306</v>
      </c>
    </row>
    <row r="1896" spans="1:6" ht="15.75">
      <c r="A1896" s="196">
        <v>91600</v>
      </c>
      <c r="B1896" s="196">
        <v>91650</v>
      </c>
      <c r="C1896" s="196">
        <v>18831</v>
      </c>
      <c r="D1896" s="196">
        <v>14619</v>
      </c>
      <c r="E1896" s="196">
        <v>19279</v>
      </c>
      <c r="F1896" s="196">
        <v>17319</v>
      </c>
    </row>
    <row r="1897" spans="1:6" ht="15.75">
      <c r="A1897" s="196">
        <v>91650</v>
      </c>
      <c r="B1897" s="196">
        <v>91700</v>
      </c>
      <c r="C1897" s="196">
        <v>18845</v>
      </c>
      <c r="D1897" s="196">
        <v>14631</v>
      </c>
      <c r="E1897" s="196">
        <v>19293</v>
      </c>
      <c r="F1897" s="196">
        <v>17331</v>
      </c>
    </row>
    <row r="1898" spans="1:6" ht="15.75">
      <c r="A1898" s="196">
        <v>91700</v>
      </c>
      <c r="B1898" s="196">
        <v>91750</v>
      </c>
      <c r="C1898" s="196">
        <v>18859</v>
      </c>
      <c r="D1898" s="196">
        <v>14644</v>
      </c>
      <c r="E1898" s="196">
        <v>19307</v>
      </c>
      <c r="F1898" s="196">
        <v>17344</v>
      </c>
    </row>
    <row r="1899" spans="1:6" ht="15.75">
      <c r="A1899" s="196">
        <v>91750</v>
      </c>
      <c r="B1899" s="196">
        <v>91800</v>
      </c>
      <c r="C1899" s="196">
        <v>18873</v>
      </c>
      <c r="D1899" s="196">
        <v>14656</v>
      </c>
      <c r="E1899" s="196">
        <v>19321</v>
      </c>
      <c r="F1899" s="196">
        <v>17356</v>
      </c>
    </row>
    <row r="1900" spans="1:6" ht="15.75">
      <c r="A1900" s="196">
        <v>91800</v>
      </c>
      <c r="B1900" s="196">
        <v>91850</v>
      </c>
      <c r="C1900" s="196">
        <v>18887</v>
      </c>
      <c r="D1900" s="196">
        <v>14669</v>
      </c>
      <c r="E1900" s="196">
        <v>19335</v>
      </c>
      <c r="F1900" s="196">
        <v>17369</v>
      </c>
    </row>
    <row r="1901" spans="1:6" ht="15.75">
      <c r="A1901" s="196">
        <v>91850</v>
      </c>
      <c r="B1901" s="196">
        <v>91900</v>
      </c>
      <c r="C1901" s="196">
        <v>18901</v>
      </c>
      <c r="D1901" s="196">
        <v>14681</v>
      </c>
      <c r="E1901" s="196">
        <v>19349</v>
      </c>
      <c r="F1901" s="196">
        <v>17381</v>
      </c>
    </row>
    <row r="1902" spans="1:6" ht="15.75">
      <c r="A1902" s="196">
        <v>91900</v>
      </c>
      <c r="B1902" s="196">
        <v>91950</v>
      </c>
      <c r="C1902" s="196">
        <v>18915</v>
      </c>
      <c r="D1902" s="196">
        <v>14694</v>
      </c>
      <c r="E1902" s="196">
        <v>19363</v>
      </c>
      <c r="F1902" s="196">
        <v>17394</v>
      </c>
    </row>
    <row r="1903" spans="1:6" ht="15.75">
      <c r="A1903" s="196">
        <v>91950</v>
      </c>
      <c r="B1903" s="196">
        <v>92000</v>
      </c>
      <c r="C1903" s="196">
        <v>18929</v>
      </c>
      <c r="D1903" s="196">
        <v>14706</v>
      </c>
      <c r="E1903" s="196">
        <v>19377</v>
      </c>
      <c r="F1903" s="196">
        <v>17406</v>
      </c>
    </row>
    <row r="1904" spans="1:6" ht="15.75">
      <c r="A1904" s="196">
        <v>92000</v>
      </c>
      <c r="B1904" s="196">
        <v>92050</v>
      </c>
      <c r="C1904" s="196">
        <v>18943</v>
      </c>
      <c r="D1904" s="196">
        <v>14719</v>
      </c>
      <c r="E1904" s="196">
        <v>19391</v>
      </c>
      <c r="F1904" s="196">
        <v>17419</v>
      </c>
    </row>
    <row r="1905" spans="1:6" ht="15.75">
      <c r="A1905" s="196">
        <v>92050</v>
      </c>
      <c r="B1905" s="196">
        <v>92100</v>
      </c>
      <c r="C1905" s="196">
        <v>18957</v>
      </c>
      <c r="D1905" s="196">
        <v>14731</v>
      </c>
      <c r="E1905" s="196">
        <v>19405</v>
      </c>
      <c r="F1905" s="196">
        <v>17431</v>
      </c>
    </row>
    <row r="1906" spans="1:6" ht="15.75">
      <c r="A1906" s="196">
        <v>92100</v>
      </c>
      <c r="B1906" s="196">
        <v>92150</v>
      </c>
      <c r="C1906" s="196">
        <v>18971</v>
      </c>
      <c r="D1906" s="196">
        <v>14744</v>
      </c>
      <c r="E1906" s="196">
        <v>19419</v>
      </c>
      <c r="F1906" s="196">
        <v>17444</v>
      </c>
    </row>
    <row r="1907" spans="1:6" ht="15.75">
      <c r="A1907" s="196">
        <v>92150</v>
      </c>
      <c r="B1907" s="196">
        <v>92200</v>
      </c>
      <c r="C1907" s="196">
        <v>18985</v>
      </c>
      <c r="D1907" s="196">
        <v>14756</v>
      </c>
      <c r="E1907" s="196">
        <v>19433</v>
      </c>
      <c r="F1907" s="196">
        <v>17456</v>
      </c>
    </row>
    <row r="1908" spans="1:6" ht="15.75">
      <c r="A1908" s="196">
        <v>92200</v>
      </c>
      <c r="B1908" s="196">
        <v>92250</v>
      </c>
      <c r="C1908" s="196">
        <v>18999</v>
      </c>
      <c r="D1908" s="196">
        <v>14769</v>
      </c>
      <c r="E1908" s="196">
        <v>19447</v>
      </c>
      <c r="F1908" s="196">
        <v>17469</v>
      </c>
    </row>
    <row r="1909" spans="1:6" ht="15.75">
      <c r="A1909" s="196">
        <v>92250</v>
      </c>
      <c r="B1909" s="196">
        <v>92300</v>
      </c>
      <c r="C1909" s="196">
        <v>19013</v>
      </c>
      <c r="D1909" s="196">
        <v>14781</v>
      </c>
      <c r="E1909" s="196">
        <v>19461</v>
      </c>
      <c r="F1909" s="196">
        <v>17481</v>
      </c>
    </row>
    <row r="1910" spans="1:6" ht="15.75">
      <c r="A1910" s="196">
        <v>92300</v>
      </c>
      <c r="B1910" s="196">
        <v>92350</v>
      </c>
      <c r="C1910" s="196">
        <v>19027</v>
      </c>
      <c r="D1910" s="196">
        <v>14794</v>
      </c>
      <c r="E1910" s="196">
        <v>19475</v>
      </c>
      <c r="F1910" s="196">
        <v>17494</v>
      </c>
    </row>
    <row r="1911" spans="1:6" ht="15.75">
      <c r="A1911" s="196">
        <v>92350</v>
      </c>
      <c r="B1911" s="196">
        <v>92400</v>
      </c>
      <c r="C1911" s="196">
        <v>19041</v>
      </c>
      <c r="D1911" s="196">
        <v>14806</v>
      </c>
      <c r="E1911" s="196">
        <v>19489</v>
      </c>
      <c r="F1911" s="196">
        <v>17506</v>
      </c>
    </row>
    <row r="1912" spans="1:6" ht="15.75">
      <c r="A1912" s="196">
        <v>92400</v>
      </c>
      <c r="B1912" s="196">
        <v>92450</v>
      </c>
      <c r="C1912" s="196">
        <v>19055</v>
      </c>
      <c r="D1912" s="196">
        <v>14819</v>
      </c>
      <c r="E1912" s="196">
        <v>19503</v>
      </c>
      <c r="F1912" s="196">
        <v>17519</v>
      </c>
    </row>
    <row r="1913" spans="1:6" ht="15.75">
      <c r="A1913" s="196">
        <v>92450</v>
      </c>
      <c r="B1913" s="196">
        <v>92500</v>
      </c>
      <c r="C1913" s="196">
        <v>19069</v>
      </c>
      <c r="D1913" s="196">
        <v>14831</v>
      </c>
      <c r="E1913" s="196">
        <v>19517</v>
      </c>
      <c r="F1913" s="196">
        <v>17531</v>
      </c>
    </row>
    <row r="1914" spans="1:6" ht="15.75">
      <c r="A1914" s="196">
        <v>92500</v>
      </c>
      <c r="B1914" s="196">
        <v>92550</v>
      </c>
      <c r="C1914" s="196">
        <v>19083</v>
      </c>
      <c r="D1914" s="196">
        <v>14844</v>
      </c>
      <c r="E1914" s="196">
        <v>19531</v>
      </c>
      <c r="F1914" s="196">
        <v>17544</v>
      </c>
    </row>
    <row r="1915" spans="1:6" ht="15.75">
      <c r="A1915" s="196">
        <v>92550</v>
      </c>
      <c r="B1915" s="196">
        <v>92600</v>
      </c>
      <c r="C1915" s="196">
        <v>19097</v>
      </c>
      <c r="D1915" s="196">
        <v>14856</v>
      </c>
      <c r="E1915" s="196">
        <v>19545</v>
      </c>
      <c r="F1915" s="196">
        <v>17556</v>
      </c>
    </row>
    <row r="1916" spans="1:6" ht="15.75">
      <c r="A1916" s="196">
        <v>92600</v>
      </c>
      <c r="B1916" s="196">
        <v>92650</v>
      </c>
      <c r="C1916" s="196">
        <v>19111</v>
      </c>
      <c r="D1916" s="196">
        <v>14869</v>
      </c>
      <c r="E1916" s="196">
        <v>19559</v>
      </c>
      <c r="F1916" s="196">
        <v>17569</v>
      </c>
    </row>
    <row r="1917" spans="1:6" ht="15.75">
      <c r="A1917" s="196">
        <v>92650</v>
      </c>
      <c r="B1917" s="196">
        <v>92700</v>
      </c>
      <c r="C1917" s="196">
        <v>19125</v>
      </c>
      <c r="D1917" s="196">
        <v>14881</v>
      </c>
      <c r="E1917" s="196">
        <v>19573</v>
      </c>
      <c r="F1917" s="196">
        <v>17581</v>
      </c>
    </row>
    <row r="1918" spans="1:6" ht="15.75">
      <c r="A1918" s="196">
        <v>92700</v>
      </c>
      <c r="B1918" s="196">
        <v>92750</v>
      </c>
      <c r="C1918" s="196">
        <v>19139</v>
      </c>
      <c r="D1918" s="196">
        <v>14894</v>
      </c>
      <c r="E1918" s="196">
        <v>19587</v>
      </c>
      <c r="F1918" s="196">
        <v>17594</v>
      </c>
    </row>
    <row r="1919" spans="1:6" ht="15.75">
      <c r="A1919" s="196">
        <v>92750</v>
      </c>
      <c r="B1919" s="196">
        <v>92800</v>
      </c>
      <c r="C1919" s="196">
        <v>19153</v>
      </c>
      <c r="D1919" s="196">
        <v>14906</v>
      </c>
      <c r="E1919" s="196">
        <v>19601</v>
      </c>
      <c r="F1919" s="196">
        <v>17606</v>
      </c>
    </row>
    <row r="1920" spans="1:6" ht="15.75">
      <c r="A1920" s="196">
        <v>92800</v>
      </c>
      <c r="B1920" s="196">
        <v>92850</v>
      </c>
      <c r="C1920" s="196">
        <v>19167</v>
      </c>
      <c r="D1920" s="196">
        <v>14919</v>
      </c>
      <c r="E1920" s="196">
        <v>19615</v>
      </c>
      <c r="F1920" s="196">
        <v>17619</v>
      </c>
    </row>
    <row r="1921" spans="1:6" ht="15.75">
      <c r="A1921" s="196">
        <v>92850</v>
      </c>
      <c r="B1921" s="196">
        <v>92900</v>
      </c>
      <c r="C1921" s="196">
        <v>19181</v>
      </c>
      <c r="D1921" s="196">
        <v>14931</v>
      </c>
      <c r="E1921" s="196">
        <v>19629</v>
      </c>
      <c r="F1921" s="196">
        <v>17631</v>
      </c>
    </row>
    <row r="1922" spans="1:6" ht="15.75">
      <c r="A1922" s="196">
        <v>92900</v>
      </c>
      <c r="B1922" s="196">
        <v>92950</v>
      </c>
      <c r="C1922" s="196">
        <v>19195</v>
      </c>
      <c r="D1922" s="196">
        <v>14944</v>
      </c>
      <c r="E1922" s="196">
        <v>19643</v>
      </c>
      <c r="F1922" s="196">
        <v>17644</v>
      </c>
    </row>
    <row r="1923" spans="1:6" ht="15.75">
      <c r="A1923" s="196">
        <v>92950</v>
      </c>
      <c r="B1923" s="196">
        <v>93000</v>
      </c>
      <c r="C1923" s="196">
        <v>19209</v>
      </c>
      <c r="D1923" s="196">
        <v>14956</v>
      </c>
      <c r="E1923" s="196">
        <v>19657</v>
      </c>
      <c r="F1923" s="196">
        <v>17656</v>
      </c>
    </row>
    <row r="1924" spans="1:6" ht="15.75">
      <c r="A1924" s="196">
        <v>93000</v>
      </c>
      <c r="B1924" s="196">
        <v>93050</v>
      </c>
      <c r="C1924" s="196">
        <v>19223</v>
      </c>
      <c r="D1924" s="196">
        <v>14969</v>
      </c>
      <c r="E1924" s="196">
        <v>19671</v>
      </c>
      <c r="F1924" s="196">
        <v>17669</v>
      </c>
    </row>
    <row r="1925" spans="1:6" ht="15.75">
      <c r="A1925" s="196">
        <v>93050</v>
      </c>
      <c r="B1925" s="196">
        <v>93100</v>
      </c>
      <c r="C1925" s="196">
        <v>19237</v>
      </c>
      <c r="D1925" s="196">
        <v>14981</v>
      </c>
      <c r="E1925" s="196">
        <v>19685</v>
      </c>
      <c r="F1925" s="196">
        <v>17681</v>
      </c>
    </row>
    <row r="1926" spans="1:6" ht="15.75">
      <c r="A1926" s="196">
        <v>93100</v>
      </c>
      <c r="B1926" s="196">
        <v>93150</v>
      </c>
      <c r="C1926" s="196">
        <v>19251</v>
      </c>
      <c r="D1926" s="196">
        <v>14994</v>
      </c>
      <c r="E1926" s="196">
        <v>19699</v>
      </c>
      <c r="F1926" s="196">
        <v>17694</v>
      </c>
    </row>
    <row r="1927" spans="1:6" ht="15.75">
      <c r="A1927" s="196">
        <v>93150</v>
      </c>
      <c r="B1927" s="196">
        <v>93200</v>
      </c>
      <c r="C1927" s="196">
        <v>19265</v>
      </c>
      <c r="D1927" s="196">
        <v>15006</v>
      </c>
      <c r="E1927" s="196">
        <v>19713</v>
      </c>
      <c r="F1927" s="196">
        <v>17706</v>
      </c>
    </row>
    <row r="1928" spans="1:6" ht="15.75">
      <c r="A1928" s="196">
        <v>93200</v>
      </c>
      <c r="B1928" s="196">
        <v>93250</v>
      </c>
      <c r="C1928" s="196">
        <v>19279</v>
      </c>
      <c r="D1928" s="196">
        <v>15019</v>
      </c>
      <c r="E1928" s="196">
        <v>19727</v>
      </c>
      <c r="F1928" s="196">
        <v>17719</v>
      </c>
    </row>
    <row r="1929" spans="1:6" ht="15.75">
      <c r="A1929" s="196">
        <v>93250</v>
      </c>
      <c r="B1929" s="196">
        <v>93300</v>
      </c>
      <c r="C1929" s="196">
        <v>19293</v>
      </c>
      <c r="D1929" s="196">
        <v>15031</v>
      </c>
      <c r="E1929" s="196">
        <v>19741</v>
      </c>
      <c r="F1929" s="196">
        <v>17731</v>
      </c>
    </row>
    <row r="1930" spans="1:6" ht="15.75">
      <c r="A1930" s="196">
        <v>93300</v>
      </c>
      <c r="B1930" s="196">
        <v>93350</v>
      </c>
      <c r="C1930" s="196">
        <v>19307</v>
      </c>
      <c r="D1930" s="196">
        <v>15044</v>
      </c>
      <c r="E1930" s="196">
        <v>19755</v>
      </c>
      <c r="F1930" s="196">
        <v>17744</v>
      </c>
    </row>
    <row r="1931" spans="1:6" ht="15.75">
      <c r="A1931" s="196">
        <v>93350</v>
      </c>
      <c r="B1931" s="196">
        <v>93400</v>
      </c>
      <c r="C1931" s="196">
        <v>19321</v>
      </c>
      <c r="D1931" s="196">
        <v>15056</v>
      </c>
      <c r="E1931" s="196">
        <v>19769</v>
      </c>
      <c r="F1931" s="196">
        <v>17756</v>
      </c>
    </row>
    <row r="1932" spans="1:6" ht="15.75">
      <c r="A1932" s="196">
        <v>93400</v>
      </c>
      <c r="B1932" s="196">
        <v>93450</v>
      </c>
      <c r="C1932" s="196">
        <v>19335</v>
      </c>
      <c r="D1932" s="196">
        <v>15069</v>
      </c>
      <c r="E1932" s="196">
        <v>19783</v>
      </c>
      <c r="F1932" s="196">
        <v>17769</v>
      </c>
    </row>
    <row r="1933" spans="1:6" ht="15.75">
      <c r="A1933" s="196">
        <v>93450</v>
      </c>
      <c r="B1933" s="196">
        <v>93500</v>
      </c>
      <c r="C1933" s="196">
        <v>19349</v>
      </c>
      <c r="D1933" s="196">
        <v>15081</v>
      </c>
      <c r="E1933" s="196">
        <v>19797</v>
      </c>
      <c r="F1933" s="196">
        <v>17781</v>
      </c>
    </row>
    <row r="1934" spans="1:6" ht="15.75">
      <c r="A1934" s="196">
        <v>93500</v>
      </c>
      <c r="B1934" s="196">
        <v>93550</v>
      </c>
      <c r="C1934" s="196">
        <v>19363</v>
      </c>
      <c r="D1934" s="196">
        <v>15094</v>
      </c>
      <c r="E1934" s="196">
        <v>19811</v>
      </c>
      <c r="F1934" s="196">
        <v>17794</v>
      </c>
    </row>
    <row r="1935" spans="1:6" ht="15.75">
      <c r="A1935" s="196">
        <v>93550</v>
      </c>
      <c r="B1935" s="196">
        <v>93600</v>
      </c>
      <c r="C1935" s="196">
        <v>19377</v>
      </c>
      <c r="D1935" s="196">
        <v>15106</v>
      </c>
      <c r="E1935" s="196">
        <v>19825</v>
      </c>
      <c r="F1935" s="196">
        <v>17806</v>
      </c>
    </row>
    <row r="1936" spans="1:6" ht="15.75">
      <c r="A1936" s="196">
        <v>93600</v>
      </c>
      <c r="B1936" s="196">
        <v>93650</v>
      </c>
      <c r="C1936" s="196">
        <v>19391</v>
      </c>
      <c r="D1936" s="196">
        <v>15119</v>
      </c>
      <c r="E1936" s="196">
        <v>19839</v>
      </c>
      <c r="F1936" s="196">
        <v>17819</v>
      </c>
    </row>
    <row r="1937" spans="1:6" ht="15.75">
      <c r="A1937" s="196">
        <v>93650</v>
      </c>
      <c r="B1937" s="196">
        <v>93700</v>
      </c>
      <c r="C1937" s="196">
        <v>19405</v>
      </c>
      <c r="D1937" s="196">
        <v>15131</v>
      </c>
      <c r="E1937" s="196">
        <v>19853</v>
      </c>
      <c r="F1937" s="196">
        <v>17831</v>
      </c>
    </row>
    <row r="1938" spans="1:6" ht="15.75">
      <c r="A1938" s="196">
        <v>93700</v>
      </c>
      <c r="B1938" s="196">
        <v>93750</v>
      </c>
      <c r="C1938" s="196">
        <v>19419</v>
      </c>
      <c r="D1938" s="196">
        <v>15144</v>
      </c>
      <c r="E1938" s="196">
        <v>19867</v>
      </c>
      <c r="F1938" s="196">
        <v>17844</v>
      </c>
    </row>
    <row r="1939" spans="1:6" ht="15.75">
      <c r="A1939" s="196">
        <v>93750</v>
      </c>
      <c r="B1939" s="196">
        <v>93800</v>
      </c>
      <c r="C1939" s="196">
        <v>19433</v>
      </c>
      <c r="D1939" s="196">
        <v>15156</v>
      </c>
      <c r="E1939" s="196">
        <v>19881</v>
      </c>
      <c r="F1939" s="196">
        <v>17856</v>
      </c>
    </row>
    <row r="1940" spans="1:6" ht="15.75">
      <c r="A1940" s="196">
        <v>93800</v>
      </c>
      <c r="B1940" s="196">
        <v>93850</v>
      </c>
      <c r="C1940" s="196">
        <v>19447</v>
      </c>
      <c r="D1940" s="196">
        <v>15169</v>
      </c>
      <c r="E1940" s="196">
        <v>19895</v>
      </c>
      <c r="F1940" s="196">
        <v>17869</v>
      </c>
    </row>
    <row r="1941" spans="1:6" ht="15.75">
      <c r="A1941" s="196">
        <v>93850</v>
      </c>
      <c r="B1941" s="196">
        <v>93900</v>
      </c>
      <c r="C1941" s="196">
        <v>19461</v>
      </c>
      <c r="D1941" s="196">
        <v>15181</v>
      </c>
      <c r="E1941" s="196">
        <v>19909</v>
      </c>
      <c r="F1941" s="196">
        <v>17881</v>
      </c>
    </row>
    <row r="1942" spans="1:6" ht="15.75">
      <c r="A1942" s="196">
        <v>93900</v>
      </c>
      <c r="B1942" s="196">
        <v>93950</v>
      </c>
      <c r="C1942" s="196">
        <v>19475</v>
      </c>
      <c r="D1942" s="196">
        <v>15194</v>
      </c>
      <c r="E1942" s="196">
        <v>19923</v>
      </c>
      <c r="F1942" s="196">
        <v>17894</v>
      </c>
    </row>
    <row r="1943" spans="1:6" ht="15.75">
      <c r="A1943" s="196">
        <v>93950</v>
      </c>
      <c r="B1943" s="196">
        <v>94000</v>
      </c>
      <c r="C1943" s="196">
        <v>19489</v>
      </c>
      <c r="D1943" s="196">
        <v>15206</v>
      </c>
      <c r="E1943" s="196">
        <v>19937</v>
      </c>
      <c r="F1943" s="196">
        <v>17906</v>
      </c>
    </row>
    <row r="1944" spans="1:6" ht="15.75">
      <c r="A1944" s="196">
        <v>94000</v>
      </c>
      <c r="B1944" s="196">
        <v>94050</v>
      </c>
      <c r="C1944" s="196">
        <v>19503</v>
      </c>
      <c r="D1944" s="196">
        <v>15219</v>
      </c>
      <c r="E1944" s="196">
        <v>19951</v>
      </c>
      <c r="F1944" s="196">
        <v>17919</v>
      </c>
    </row>
    <row r="1945" spans="1:6" ht="15.75">
      <c r="A1945" s="196">
        <v>94050</v>
      </c>
      <c r="B1945" s="196">
        <v>94100</v>
      </c>
      <c r="C1945" s="196">
        <v>19517</v>
      </c>
      <c r="D1945" s="196">
        <v>15231</v>
      </c>
      <c r="E1945" s="196">
        <v>19965</v>
      </c>
      <c r="F1945" s="196">
        <v>17931</v>
      </c>
    </row>
    <row r="1946" spans="1:6" ht="15.75">
      <c r="A1946" s="196">
        <v>94100</v>
      </c>
      <c r="B1946" s="196">
        <v>94150</v>
      </c>
      <c r="C1946" s="196">
        <v>19531</v>
      </c>
      <c r="D1946" s="196">
        <v>15244</v>
      </c>
      <c r="E1946" s="196">
        <v>19979</v>
      </c>
      <c r="F1946" s="196">
        <v>17944</v>
      </c>
    </row>
    <row r="1947" spans="1:6" ht="15.75">
      <c r="A1947" s="196">
        <v>94150</v>
      </c>
      <c r="B1947" s="196">
        <v>94200</v>
      </c>
      <c r="C1947" s="196">
        <v>19545</v>
      </c>
      <c r="D1947" s="196">
        <v>15256</v>
      </c>
      <c r="E1947" s="196">
        <v>19993</v>
      </c>
      <c r="F1947" s="196">
        <v>17956</v>
      </c>
    </row>
    <row r="1948" spans="1:6" ht="15.75">
      <c r="A1948" s="196">
        <v>94200</v>
      </c>
      <c r="B1948" s="196">
        <v>94250</v>
      </c>
      <c r="C1948" s="196">
        <v>19559</v>
      </c>
      <c r="D1948" s="196">
        <v>15269</v>
      </c>
      <c r="E1948" s="196">
        <v>20007</v>
      </c>
      <c r="F1948" s="196">
        <v>17969</v>
      </c>
    </row>
    <row r="1949" spans="1:6" ht="15.75">
      <c r="A1949" s="196">
        <v>94250</v>
      </c>
      <c r="B1949" s="196">
        <v>94300</v>
      </c>
      <c r="C1949" s="196">
        <v>19573</v>
      </c>
      <c r="D1949" s="196">
        <v>15281</v>
      </c>
      <c r="E1949" s="196">
        <v>20021</v>
      </c>
      <c r="F1949" s="196">
        <v>17981</v>
      </c>
    </row>
    <row r="1950" spans="1:6" ht="15.75">
      <c r="A1950" s="196">
        <v>94300</v>
      </c>
      <c r="B1950" s="196">
        <v>94350</v>
      </c>
      <c r="C1950" s="196">
        <v>19587</v>
      </c>
      <c r="D1950" s="196">
        <v>15294</v>
      </c>
      <c r="E1950" s="196">
        <v>20035</v>
      </c>
      <c r="F1950" s="196">
        <v>17994</v>
      </c>
    </row>
    <row r="1951" spans="1:6" ht="15.75">
      <c r="A1951" s="196">
        <v>94350</v>
      </c>
      <c r="B1951" s="196">
        <v>94400</v>
      </c>
      <c r="C1951" s="196">
        <v>19601</v>
      </c>
      <c r="D1951" s="196">
        <v>15306</v>
      </c>
      <c r="E1951" s="196">
        <v>20049</v>
      </c>
      <c r="F1951" s="196">
        <v>18006</v>
      </c>
    </row>
    <row r="1952" spans="1:6" ht="15.75">
      <c r="A1952" s="196">
        <v>94400</v>
      </c>
      <c r="B1952" s="196">
        <v>94450</v>
      </c>
      <c r="C1952" s="196">
        <v>19615</v>
      </c>
      <c r="D1952" s="196">
        <v>15319</v>
      </c>
      <c r="E1952" s="196">
        <v>20063</v>
      </c>
      <c r="F1952" s="196">
        <v>18019</v>
      </c>
    </row>
    <row r="1953" spans="1:6" ht="15.75">
      <c r="A1953" s="196">
        <v>94450</v>
      </c>
      <c r="B1953" s="196">
        <v>94500</v>
      </c>
      <c r="C1953" s="196">
        <v>19629</v>
      </c>
      <c r="D1953" s="196">
        <v>15331</v>
      </c>
      <c r="E1953" s="196">
        <v>20077</v>
      </c>
      <c r="F1953" s="196">
        <v>18031</v>
      </c>
    </row>
    <row r="1954" spans="1:6" ht="15.75">
      <c r="A1954" s="196">
        <v>94500</v>
      </c>
      <c r="B1954" s="196">
        <v>94550</v>
      </c>
      <c r="C1954" s="196">
        <v>19643</v>
      </c>
      <c r="D1954" s="196">
        <v>15344</v>
      </c>
      <c r="E1954" s="196">
        <v>20091</v>
      </c>
      <c r="F1954" s="196">
        <v>18044</v>
      </c>
    </row>
    <row r="1955" spans="1:6" ht="15.75">
      <c r="A1955" s="196">
        <v>94550</v>
      </c>
      <c r="B1955" s="196">
        <v>94600</v>
      </c>
      <c r="C1955" s="196">
        <v>19657</v>
      </c>
      <c r="D1955" s="196">
        <v>15356</v>
      </c>
      <c r="E1955" s="196">
        <v>20105</v>
      </c>
      <c r="F1955" s="196">
        <v>18056</v>
      </c>
    </row>
    <row r="1956" spans="1:6" ht="15.75">
      <c r="A1956" s="196">
        <v>94600</v>
      </c>
      <c r="B1956" s="196">
        <v>94650</v>
      </c>
      <c r="C1956" s="196">
        <v>19671</v>
      </c>
      <c r="D1956" s="196">
        <v>15369</v>
      </c>
      <c r="E1956" s="196">
        <v>20119</v>
      </c>
      <c r="F1956" s="196">
        <v>18069</v>
      </c>
    </row>
    <row r="1957" spans="1:6" ht="15.75">
      <c r="A1957" s="196">
        <v>94650</v>
      </c>
      <c r="B1957" s="196">
        <v>94700</v>
      </c>
      <c r="C1957" s="196">
        <v>19685</v>
      </c>
      <c r="D1957" s="196">
        <v>15381</v>
      </c>
      <c r="E1957" s="196">
        <v>20133</v>
      </c>
      <c r="F1957" s="196">
        <v>18081</v>
      </c>
    </row>
    <row r="1958" spans="1:6" ht="15.75">
      <c r="A1958" s="196">
        <v>94700</v>
      </c>
      <c r="B1958" s="196">
        <v>94750</v>
      </c>
      <c r="C1958" s="196">
        <v>19699</v>
      </c>
      <c r="D1958" s="196">
        <v>15394</v>
      </c>
      <c r="E1958" s="196">
        <v>20147</v>
      </c>
      <c r="F1958" s="196">
        <v>18094</v>
      </c>
    </row>
    <row r="1959" spans="1:6" ht="15.75">
      <c r="A1959" s="196">
        <v>94750</v>
      </c>
      <c r="B1959" s="196">
        <v>94800</v>
      </c>
      <c r="C1959" s="196">
        <v>19713</v>
      </c>
      <c r="D1959" s="196">
        <v>15406</v>
      </c>
      <c r="E1959" s="196">
        <v>20161</v>
      </c>
      <c r="F1959" s="196">
        <v>18106</v>
      </c>
    </row>
    <row r="1960" spans="1:6" ht="15.75">
      <c r="A1960" s="196">
        <v>94800</v>
      </c>
      <c r="B1960" s="196">
        <v>94850</v>
      </c>
      <c r="C1960" s="196">
        <v>19727</v>
      </c>
      <c r="D1960" s="196">
        <v>15419</v>
      </c>
      <c r="E1960" s="196">
        <v>20175</v>
      </c>
      <c r="F1960" s="196">
        <v>18119</v>
      </c>
    </row>
    <row r="1961" spans="1:6" ht="15.75">
      <c r="A1961" s="196">
        <v>94850</v>
      </c>
      <c r="B1961" s="196">
        <v>94900</v>
      </c>
      <c r="C1961" s="196">
        <v>19741</v>
      </c>
      <c r="D1961" s="196">
        <v>15431</v>
      </c>
      <c r="E1961" s="196">
        <v>20189</v>
      </c>
      <c r="F1961" s="196">
        <v>18131</v>
      </c>
    </row>
    <row r="1962" spans="1:6" ht="15.75">
      <c r="A1962" s="196">
        <v>94900</v>
      </c>
      <c r="B1962" s="196">
        <v>94950</v>
      </c>
      <c r="C1962" s="196">
        <v>19755</v>
      </c>
      <c r="D1962" s="196">
        <v>15444</v>
      </c>
      <c r="E1962" s="196">
        <v>20203</v>
      </c>
      <c r="F1962" s="196">
        <v>18144</v>
      </c>
    </row>
    <row r="1963" spans="1:6" ht="15.75">
      <c r="A1963" s="196">
        <v>94950</v>
      </c>
      <c r="B1963" s="196">
        <v>95000</v>
      </c>
      <c r="C1963" s="196">
        <v>19769</v>
      </c>
      <c r="D1963" s="196">
        <v>15456</v>
      </c>
      <c r="E1963" s="196">
        <v>20217</v>
      </c>
      <c r="F1963" s="196">
        <v>18156</v>
      </c>
    </row>
    <row r="1964" spans="1:6" ht="15.75">
      <c r="A1964" s="196">
        <v>95000</v>
      </c>
      <c r="B1964" s="196">
        <v>95050</v>
      </c>
      <c r="C1964" s="196">
        <v>19783</v>
      </c>
      <c r="D1964" s="196">
        <v>15469</v>
      </c>
      <c r="E1964" s="196">
        <v>20231</v>
      </c>
      <c r="F1964" s="196">
        <v>18169</v>
      </c>
    </row>
    <row r="1965" spans="1:6" ht="15.75">
      <c r="A1965" s="196">
        <v>95050</v>
      </c>
      <c r="B1965" s="196">
        <v>95100</v>
      </c>
      <c r="C1965" s="196">
        <v>19797</v>
      </c>
      <c r="D1965" s="196">
        <v>15481</v>
      </c>
      <c r="E1965" s="196">
        <v>20245</v>
      </c>
      <c r="F1965" s="196">
        <v>18181</v>
      </c>
    </row>
    <row r="1966" spans="1:6" ht="15.75">
      <c r="A1966" s="196">
        <v>95100</v>
      </c>
      <c r="B1966" s="196">
        <v>95150</v>
      </c>
      <c r="C1966" s="196">
        <v>19811</v>
      </c>
      <c r="D1966" s="196">
        <v>15494</v>
      </c>
      <c r="E1966" s="196">
        <v>20259</v>
      </c>
      <c r="F1966" s="196">
        <v>18194</v>
      </c>
    </row>
    <row r="1967" spans="1:6" ht="15.75">
      <c r="A1967" s="196">
        <v>95150</v>
      </c>
      <c r="B1967" s="196">
        <v>95200</v>
      </c>
      <c r="C1967" s="196">
        <v>19825</v>
      </c>
      <c r="D1967" s="196">
        <v>15506</v>
      </c>
      <c r="E1967" s="196">
        <v>20273</v>
      </c>
      <c r="F1967" s="196">
        <v>18206</v>
      </c>
    </row>
    <row r="1968" spans="1:6" ht="15.75">
      <c r="A1968" s="196">
        <v>95200</v>
      </c>
      <c r="B1968" s="196">
        <v>95250</v>
      </c>
      <c r="C1968" s="196">
        <v>19839</v>
      </c>
      <c r="D1968" s="196">
        <v>15519</v>
      </c>
      <c r="E1968" s="196">
        <v>20287</v>
      </c>
      <c r="F1968" s="196">
        <v>18219</v>
      </c>
    </row>
    <row r="1969" spans="1:6" ht="15.75">
      <c r="A1969" s="196">
        <v>95250</v>
      </c>
      <c r="B1969" s="196">
        <v>95300</v>
      </c>
      <c r="C1969" s="196">
        <v>19853</v>
      </c>
      <c r="D1969" s="196">
        <v>15531</v>
      </c>
      <c r="E1969" s="196">
        <v>20301</v>
      </c>
      <c r="F1969" s="196">
        <v>18231</v>
      </c>
    </row>
    <row r="1970" spans="1:6" ht="15.75">
      <c r="A1970" s="196">
        <v>95300</v>
      </c>
      <c r="B1970" s="196">
        <v>95350</v>
      </c>
      <c r="C1970" s="196">
        <v>19867</v>
      </c>
      <c r="D1970" s="196">
        <v>15544</v>
      </c>
      <c r="E1970" s="196">
        <v>20315</v>
      </c>
      <c r="F1970" s="196">
        <v>18244</v>
      </c>
    </row>
    <row r="1971" spans="1:6" ht="15.75">
      <c r="A1971" s="196">
        <v>95350</v>
      </c>
      <c r="B1971" s="196">
        <v>95400</v>
      </c>
      <c r="C1971" s="196">
        <v>19881</v>
      </c>
      <c r="D1971" s="196">
        <v>15556</v>
      </c>
      <c r="E1971" s="196">
        <v>20329</v>
      </c>
      <c r="F1971" s="196">
        <v>18256</v>
      </c>
    </row>
    <row r="1972" spans="1:6" ht="15.75">
      <c r="A1972" s="196">
        <v>95400</v>
      </c>
      <c r="B1972" s="196">
        <v>95450</v>
      </c>
      <c r="C1972" s="196">
        <v>19895</v>
      </c>
      <c r="D1972" s="196">
        <v>15569</v>
      </c>
      <c r="E1972" s="196">
        <v>20343</v>
      </c>
      <c r="F1972" s="196">
        <v>18269</v>
      </c>
    </row>
    <row r="1973" spans="1:6" ht="15.75">
      <c r="A1973" s="196">
        <v>95450</v>
      </c>
      <c r="B1973" s="196">
        <v>95500</v>
      </c>
      <c r="C1973" s="196">
        <v>19909</v>
      </c>
      <c r="D1973" s="196">
        <v>15581</v>
      </c>
      <c r="E1973" s="196">
        <v>20357</v>
      </c>
      <c r="F1973" s="196">
        <v>18281</v>
      </c>
    </row>
    <row r="1974" spans="1:6" ht="15.75">
      <c r="A1974" s="196">
        <v>95500</v>
      </c>
      <c r="B1974" s="196">
        <v>95550</v>
      </c>
      <c r="C1974" s="196">
        <v>19923</v>
      </c>
      <c r="D1974" s="196">
        <v>15594</v>
      </c>
      <c r="E1974" s="196">
        <v>20371</v>
      </c>
      <c r="F1974" s="196">
        <v>18294</v>
      </c>
    </row>
    <row r="1975" spans="1:6" ht="15.75">
      <c r="A1975" s="196">
        <v>95550</v>
      </c>
      <c r="B1975" s="196">
        <v>95600</v>
      </c>
      <c r="C1975" s="196">
        <v>19937</v>
      </c>
      <c r="D1975" s="196">
        <v>15606</v>
      </c>
      <c r="E1975" s="196">
        <v>20385</v>
      </c>
      <c r="F1975" s="196">
        <v>18306</v>
      </c>
    </row>
    <row r="1976" spans="1:6" ht="15.75">
      <c r="A1976" s="196">
        <v>95600</v>
      </c>
      <c r="B1976" s="196">
        <v>95650</v>
      </c>
      <c r="C1976" s="196">
        <v>19951</v>
      </c>
      <c r="D1976" s="196">
        <v>15619</v>
      </c>
      <c r="E1976" s="196">
        <v>20399</v>
      </c>
      <c r="F1976" s="196">
        <v>18319</v>
      </c>
    </row>
    <row r="1977" spans="1:6" ht="15.75">
      <c r="A1977" s="196">
        <v>95650</v>
      </c>
      <c r="B1977" s="196">
        <v>95700</v>
      </c>
      <c r="C1977" s="196">
        <v>19965</v>
      </c>
      <c r="D1977" s="196">
        <v>15631</v>
      </c>
      <c r="E1977" s="196">
        <v>20413</v>
      </c>
      <c r="F1977" s="196">
        <v>18331</v>
      </c>
    </row>
    <row r="1978" spans="1:6" ht="15.75">
      <c r="A1978" s="196">
        <v>95700</v>
      </c>
      <c r="B1978" s="196">
        <v>95750</v>
      </c>
      <c r="C1978" s="196">
        <v>19979</v>
      </c>
      <c r="D1978" s="196">
        <v>15644</v>
      </c>
      <c r="E1978" s="196">
        <v>20427</v>
      </c>
      <c r="F1978" s="196">
        <v>18344</v>
      </c>
    </row>
    <row r="1979" spans="1:6" ht="15.75">
      <c r="A1979" s="196">
        <v>95750</v>
      </c>
      <c r="B1979" s="196">
        <v>95800</v>
      </c>
      <c r="C1979" s="196">
        <v>19993</v>
      </c>
      <c r="D1979" s="196">
        <v>15656</v>
      </c>
      <c r="E1979" s="196">
        <v>20441</v>
      </c>
      <c r="F1979" s="196">
        <v>18356</v>
      </c>
    </row>
    <row r="1980" spans="1:6" ht="15.75">
      <c r="A1980" s="196">
        <v>95800</v>
      </c>
      <c r="B1980" s="196">
        <v>95850</v>
      </c>
      <c r="C1980" s="196">
        <v>20007</v>
      </c>
      <c r="D1980" s="196">
        <v>15669</v>
      </c>
      <c r="E1980" s="196">
        <v>20455</v>
      </c>
      <c r="F1980" s="196">
        <v>18369</v>
      </c>
    </row>
    <row r="1981" spans="1:6" ht="15.75">
      <c r="A1981" s="196">
        <v>95850</v>
      </c>
      <c r="B1981" s="196">
        <v>95900</v>
      </c>
      <c r="C1981" s="196">
        <v>20021</v>
      </c>
      <c r="D1981" s="196">
        <v>15681</v>
      </c>
      <c r="E1981" s="196">
        <v>20469</v>
      </c>
      <c r="F1981" s="196">
        <v>18381</v>
      </c>
    </row>
    <row r="1982" spans="1:6" ht="15.75">
      <c r="A1982" s="196">
        <v>95900</v>
      </c>
      <c r="B1982" s="196">
        <v>95950</v>
      </c>
      <c r="C1982" s="196">
        <v>20035</v>
      </c>
      <c r="D1982" s="196">
        <v>15694</v>
      </c>
      <c r="E1982" s="196">
        <v>20483</v>
      </c>
      <c r="F1982" s="196">
        <v>18394</v>
      </c>
    </row>
    <row r="1983" spans="1:6" ht="15.75">
      <c r="A1983" s="196">
        <v>95950</v>
      </c>
      <c r="B1983" s="196">
        <v>96000</v>
      </c>
      <c r="C1983" s="196">
        <v>20049</v>
      </c>
      <c r="D1983" s="196">
        <v>15706</v>
      </c>
      <c r="E1983" s="196">
        <v>20497</v>
      </c>
      <c r="F1983" s="196">
        <v>18406</v>
      </c>
    </row>
    <row r="1984" spans="1:6" ht="15.75">
      <c r="A1984" s="196">
        <v>96000</v>
      </c>
      <c r="B1984" s="196">
        <v>96050</v>
      </c>
      <c r="C1984" s="196">
        <v>20063</v>
      </c>
      <c r="D1984" s="196">
        <v>15719</v>
      </c>
      <c r="E1984" s="196">
        <v>20511</v>
      </c>
      <c r="F1984" s="196">
        <v>18419</v>
      </c>
    </row>
    <row r="1985" spans="1:6" ht="15.75">
      <c r="A1985" s="196">
        <v>96050</v>
      </c>
      <c r="B1985" s="196">
        <v>96100</v>
      </c>
      <c r="C1985" s="196">
        <v>20077</v>
      </c>
      <c r="D1985" s="196">
        <v>15731</v>
      </c>
      <c r="E1985" s="196">
        <v>20525</v>
      </c>
      <c r="F1985" s="196">
        <v>18431</v>
      </c>
    </row>
    <row r="1986" spans="1:6" ht="15.75">
      <c r="A1986" s="196">
        <v>96100</v>
      </c>
      <c r="B1986" s="196">
        <v>96150</v>
      </c>
      <c r="C1986" s="196">
        <v>20091</v>
      </c>
      <c r="D1986" s="196">
        <v>15744</v>
      </c>
      <c r="E1986" s="196">
        <v>20539</v>
      </c>
      <c r="F1986" s="196">
        <v>18444</v>
      </c>
    </row>
    <row r="1987" spans="1:6" ht="15.75">
      <c r="A1987" s="196">
        <v>96150</v>
      </c>
      <c r="B1987" s="196">
        <v>96200</v>
      </c>
      <c r="C1987" s="196">
        <v>20105</v>
      </c>
      <c r="D1987" s="196">
        <v>15756</v>
      </c>
      <c r="E1987" s="196">
        <v>20553</v>
      </c>
      <c r="F1987" s="196">
        <v>18456</v>
      </c>
    </row>
    <row r="1988" spans="1:6" ht="15.75">
      <c r="A1988" s="196">
        <v>96200</v>
      </c>
      <c r="B1988" s="196">
        <v>96250</v>
      </c>
      <c r="C1988" s="196">
        <v>20119</v>
      </c>
      <c r="D1988" s="196">
        <v>15769</v>
      </c>
      <c r="E1988" s="196">
        <v>20567</v>
      </c>
      <c r="F1988" s="196">
        <v>18469</v>
      </c>
    </row>
    <row r="1989" spans="1:6" ht="15.75">
      <c r="A1989" s="196">
        <v>96250</v>
      </c>
      <c r="B1989" s="196">
        <v>96300</v>
      </c>
      <c r="C1989" s="196">
        <v>20133</v>
      </c>
      <c r="D1989" s="196">
        <v>15781</v>
      </c>
      <c r="E1989" s="196">
        <v>20581</v>
      </c>
      <c r="F1989" s="196">
        <v>18481</v>
      </c>
    </row>
    <row r="1990" spans="1:6" ht="15.75">
      <c r="A1990" s="196">
        <v>96300</v>
      </c>
      <c r="B1990" s="196">
        <v>96350</v>
      </c>
      <c r="C1990" s="196">
        <v>20147</v>
      </c>
      <c r="D1990" s="196">
        <v>15794</v>
      </c>
      <c r="E1990" s="196">
        <v>20595</v>
      </c>
      <c r="F1990" s="196">
        <v>18494</v>
      </c>
    </row>
    <row r="1991" spans="1:6" ht="15.75">
      <c r="A1991" s="196">
        <v>96350</v>
      </c>
      <c r="B1991" s="196">
        <v>96400</v>
      </c>
      <c r="C1991" s="196">
        <v>20161</v>
      </c>
      <c r="D1991" s="196">
        <v>15806</v>
      </c>
      <c r="E1991" s="196">
        <v>20609</v>
      </c>
      <c r="F1991" s="196">
        <v>18506</v>
      </c>
    </row>
    <row r="1992" spans="1:6" ht="15.75">
      <c r="A1992" s="196">
        <v>96400</v>
      </c>
      <c r="B1992" s="196">
        <v>96450</v>
      </c>
      <c r="C1992" s="196">
        <v>20175</v>
      </c>
      <c r="D1992" s="196">
        <v>15819</v>
      </c>
      <c r="E1992" s="196">
        <v>20623</v>
      </c>
      <c r="F1992" s="196">
        <v>18519</v>
      </c>
    </row>
    <row r="1993" spans="1:6" ht="15.75">
      <c r="A1993" s="196">
        <v>96450</v>
      </c>
      <c r="B1993" s="196">
        <v>96500</v>
      </c>
      <c r="C1993" s="196">
        <v>20189</v>
      </c>
      <c r="D1993" s="196">
        <v>15831</v>
      </c>
      <c r="E1993" s="196">
        <v>20637</v>
      </c>
      <c r="F1993" s="196">
        <v>18531</v>
      </c>
    </row>
    <row r="1994" spans="1:6" ht="15.75">
      <c r="A1994" s="196">
        <v>96500</v>
      </c>
      <c r="B1994" s="196">
        <v>96550</v>
      </c>
      <c r="C1994" s="196">
        <v>20203</v>
      </c>
      <c r="D1994" s="196">
        <v>15844</v>
      </c>
      <c r="E1994" s="196">
        <v>20651</v>
      </c>
      <c r="F1994" s="196">
        <v>18544</v>
      </c>
    </row>
    <row r="1995" spans="1:6" ht="15.75">
      <c r="A1995" s="196">
        <v>96550</v>
      </c>
      <c r="B1995" s="196">
        <v>96600</v>
      </c>
      <c r="C1995" s="196">
        <v>20217</v>
      </c>
      <c r="D1995" s="196">
        <v>15856</v>
      </c>
      <c r="E1995" s="196">
        <v>20665</v>
      </c>
      <c r="F1995" s="196">
        <v>18556</v>
      </c>
    </row>
    <row r="1996" spans="1:6" ht="15.75">
      <c r="A1996" s="196">
        <v>96600</v>
      </c>
      <c r="B1996" s="196">
        <v>96650</v>
      </c>
      <c r="C1996" s="196">
        <v>20231</v>
      </c>
      <c r="D1996" s="196">
        <v>15869</v>
      </c>
      <c r="E1996" s="196">
        <v>20679</v>
      </c>
      <c r="F1996" s="196">
        <v>18569</v>
      </c>
    </row>
    <row r="1997" spans="1:6" ht="15.75">
      <c r="A1997" s="196">
        <v>96650</v>
      </c>
      <c r="B1997" s="196">
        <v>96700</v>
      </c>
      <c r="C1997" s="196">
        <v>20245</v>
      </c>
      <c r="D1997" s="196">
        <v>15881</v>
      </c>
      <c r="E1997" s="196">
        <v>20693</v>
      </c>
      <c r="F1997" s="196">
        <v>18581</v>
      </c>
    </row>
    <row r="1998" spans="1:6" ht="15.75">
      <c r="A1998" s="196">
        <v>96700</v>
      </c>
      <c r="B1998" s="196">
        <v>96750</v>
      </c>
      <c r="C1998" s="196">
        <v>20259</v>
      </c>
      <c r="D1998" s="196">
        <v>15894</v>
      </c>
      <c r="E1998" s="196">
        <v>20707</v>
      </c>
      <c r="F1998" s="196">
        <v>18594</v>
      </c>
    </row>
    <row r="1999" spans="1:6" ht="15.75">
      <c r="A1999" s="196">
        <v>96750</v>
      </c>
      <c r="B1999" s="196">
        <v>96800</v>
      </c>
      <c r="C1999" s="196">
        <v>20273</v>
      </c>
      <c r="D1999" s="196">
        <v>15906</v>
      </c>
      <c r="E1999" s="196">
        <v>20721</v>
      </c>
      <c r="F1999" s="196">
        <v>18606</v>
      </c>
    </row>
    <row r="2000" spans="1:6" ht="15.75">
      <c r="A2000" s="196">
        <v>96800</v>
      </c>
      <c r="B2000" s="196">
        <v>96850</v>
      </c>
      <c r="C2000" s="196">
        <v>20287</v>
      </c>
      <c r="D2000" s="196">
        <v>15919</v>
      </c>
      <c r="E2000" s="196">
        <v>20735</v>
      </c>
      <c r="F2000" s="196">
        <v>18619</v>
      </c>
    </row>
    <row r="2001" spans="1:6" ht="15.75">
      <c r="A2001" s="196">
        <v>96850</v>
      </c>
      <c r="B2001" s="196">
        <v>96900</v>
      </c>
      <c r="C2001" s="196">
        <v>20301</v>
      </c>
      <c r="D2001" s="196">
        <v>15931</v>
      </c>
      <c r="E2001" s="196">
        <v>20749</v>
      </c>
      <c r="F2001" s="196">
        <v>18631</v>
      </c>
    </row>
    <row r="2002" spans="1:6" ht="15.75">
      <c r="A2002" s="196">
        <v>96900</v>
      </c>
      <c r="B2002" s="196">
        <v>96950</v>
      </c>
      <c r="C2002" s="196">
        <v>20315</v>
      </c>
      <c r="D2002" s="196">
        <v>15944</v>
      </c>
      <c r="E2002" s="196">
        <v>20763</v>
      </c>
      <c r="F2002" s="196">
        <v>18644</v>
      </c>
    </row>
    <row r="2003" spans="1:6" ht="15.75">
      <c r="A2003" s="196">
        <v>96950</v>
      </c>
      <c r="B2003" s="196">
        <v>97000</v>
      </c>
      <c r="C2003" s="196">
        <v>20329</v>
      </c>
      <c r="D2003" s="196">
        <v>15956</v>
      </c>
      <c r="E2003" s="196">
        <v>20777</v>
      </c>
      <c r="F2003" s="196">
        <v>18656</v>
      </c>
    </row>
    <row r="2004" spans="1:6" ht="15.75">
      <c r="A2004" s="196">
        <v>97000</v>
      </c>
      <c r="B2004" s="196">
        <v>97050</v>
      </c>
      <c r="C2004" s="196">
        <v>20343</v>
      </c>
      <c r="D2004" s="196">
        <v>15969</v>
      </c>
      <c r="E2004" s="196">
        <v>20791</v>
      </c>
      <c r="F2004" s="196">
        <v>18669</v>
      </c>
    </row>
    <row r="2005" spans="1:6" ht="15.75">
      <c r="A2005" s="196">
        <v>97050</v>
      </c>
      <c r="B2005" s="196">
        <v>97100</v>
      </c>
      <c r="C2005" s="196">
        <v>20357</v>
      </c>
      <c r="D2005" s="196">
        <v>15981</v>
      </c>
      <c r="E2005" s="196">
        <v>20805</v>
      </c>
      <c r="F2005" s="196">
        <v>18681</v>
      </c>
    </row>
    <row r="2006" spans="1:6" ht="15.75">
      <c r="A2006" s="196">
        <v>97100</v>
      </c>
      <c r="B2006" s="196">
        <v>97150</v>
      </c>
      <c r="C2006" s="196">
        <v>20371</v>
      </c>
      <c r="D2006" s="196">
        <v>15994</v>
      </c>
      <c r="E2006" s="196">
        <v>20819</v>
      </c>
      <c r="F2006" s="196">
        <v>18694</v>
      </c>
    </row>
    <row r="2007" spans="1:6" ht="15.75">
      <c r="A2007" s="196">
        <v>97150</v>
      </c>
      <c r="B2007" s="196">
        <v>97200</v>
      </c>
      <c r="C2007" s="196">
        <v>20385</v>
      </c>
      <c r="D2007" s="196">
        <v>16006</v>
      </c>
      <c r="E2007" s="196">
        <v>20833</v>
      </c>
      <c r="F2007" s="196">
        <v>18706</v>
      </c>
    </row>
    <row r="2008" spans="1:6" ht="15.75">
      <c r="A2008" s="196">
        <v>97200</v>
      </c>
      <c r="B2008" s="196">
        <v>97250</v>
      </c>
      <c r="C2008" s="196">
        <v>20399</v>
      </c>
      <c r="D2008" s="196">
        <v>16019</v>
      </c>
      <c r="E2008" s="196">
        <v>20847</v>
      </c>
      <c r="F2008" s="196">
        <v>18719</v>
      </c>
    </row>
    <row r="2009" spans="1:6" ht="15.75">
      <c r="A2009" s="196">
        <v>97250</v>
      </c>
      <c r="B2009" s="196">
        <v>97300</v>
      </c>
      <c r="C2009" s="196">
        <v>20413</v>
      </c>
      <c r="D2009" s="196">
        <v>16031</v>
      </c>
      <c r="E2009" s="196">
        <v>20861</v>
      </c>
      <c r="F2009" s="196">
        <v>18731</v>
      </c>
    </row>
    <row r="2010" spans="1:6" ht="15.75">
      <c r="A2010" s="196">
        <v>97300</v>
      </c>
      <c r="B2010" s="196">
        <v>97350</v>
      </c>
      <c r="C2010" s="196">
        <v>20427</v>
      </c>
      <c r="D2010" s="196">
        <v>16044</v>
      </c>
      <c r="E2010" s="196">
        <v>20875</v>
      </c>
      <c r="F2010" s="196">
        <v>18744</v>
      </c>
    </row>
    <row r="2011" spans="1:6" ht="15.75">
      <c r="A2011" s="196">
        <v>97350</v>
      </c>
      <c r="B2011" s="196">
        <v>97400</v>
      </c>
      <c r="C2011" s="196">
        <v>20441</v>
      </c>
      <c r="D2011" s="196">
        <v>16056</v>
      </c>
      <c r="E2011" s="196">
        <v>20889</v>
      </c>
      <c r="F2011" s="196">
        <v>18756</v>
      </c>
    </row>
    <row r="2012" spans="1:6" ht="15.75">
      <c r="A2012" s="196">
        <v>97400</v>
      </c>
      <c r="B2012" s="196">
        <v>97450</v>
      </c>
      <c r="C2012" s="196">
        <v>20455</v>
      </c>
      <c r="D2012" s="196">
        <v>16069</v>
      </c>
      <c r="E2012" s="196">
        <v>20903</v>
      </c>
      <c r="F2012" s="196">
        <v>18769</v>
      </c>
    </row>
    <row r="2013" spans="1:6" ht="15.75">
      <c r="A2013" s="196">
        <v>97450</v>
      </c>
      <c r="B2013" s="196">
        <v>97500</v>
      </c>
      <c r="C2013" s="196">
        <v>20469</v>
      </c>
      <c r="D2013" s="196">
        <v>16081</v>
      </c>
      <c r="E2013" s="196">
        <v>20917</v>
      </c>
      <c r="F2013" s="196">
        <v>18781</v>
      </c>
    </row>
    <row r="2014" spans="1:6" ht="15.75">
      <c r="A2014" s="196">
        <v>97500</v>
      </c>
      <c r="B2014" s="196">
        <v>97550</v>
      </c>
      <c r="C2014" s="196">
        <v>20483</v>
      </c>
      <c r="D2014" s="196">
        <v>16094</v>
      </c>
      <c r="E2014" s="196">
        <v>20931</v>
      </c>
      <c r="F2014" s="196">
        <v>18794</v>
      </c>
    </row>
    <row r="2015" spans="1:6" ht="15.75">
      <c r="A2015" s="196">
        <v>97550</v>
      </c>
      <c r="B2015" s="196">
        <v>97600</v>
      </c>
      <c r="C2015" s="196">
        <v>20497</v>
      </c>
      <c r="D2015" s="196">
        <v>16106</v>
      </c>
      <c r="E2015" s="196">
        <v>20945</v>
      </c>
      <c r="F2015" s="196">
        <v>18806</v>
      </c>
    </row>
    <row r="2016" spans="1:6" ht="15.75">
      <c r="A2016" s="196">
        <v>97600</v>
      </c>
      <c r="B2016" s="196">
        <v>97650</v>
      </c>
      <c r="C2016" s="196">
        <v>20511</v>
      </c>
      <c r="D2016" s="196">
        <v>16119</v>
      </c>
      <c r="E2016" s="196">
        <v>20959</v>
      </c>
      <c r="F2016" s="196">
        <v>18819</v>
      </c>
    </row>
    <row r="2017" spans="1:6" ht="15.75">
      <c r="A2017" s="196">
        <v>97650</v>
      </c>
      <c r="B2017" s="196">
        <v>97700</v>
      </c>
      <c r="C2017" s="196">
        <v>20525</v>
      </c>
      <c r="D2017" s="196">
        <v>16131</v>
      </c>
      <c r="E2017" s="196">
        <v>20973</v>
      </c>
      <c r="F2017" s="196">
        <v>18831</v>
      </c>
    </row>
    <row r="2018" spans="1:6" ht="15.75">
      <c r="A2018" s="196">
        <v>97700</v>
      </c>
      <c r="B2018" s="196">
        <v>97750</v>
      </c>
      <c r="C2018" s="196">
        <v>20539</v>
      </c>
      <c r="D2018" s="196">
        <v>16144</v>
      </c>
      <c r="E2018" s="196">
        <v>20987</v>
      </c>
      <c r="F2018" s="196">
        <v>18844</v>
      </c>
    </row>
    <row r="2019" spans="1:6" ht="15.75">
      <c r="A2019" s="196">
        <v>97750</v>
      </c>
      <c r="B2019" s="196">
        <v>97800</v>
      </c>
      <c r="C2019" s="196">
        <v>20553</v>
      </c>
      <c r="D2019" s="196">
        <v>16156</v>
      </c>
      <c r="E2019" s="196">
        <v>21001</v>
      </c>
      <c r="F2019" s="196">
        <v>18856</v>
      </c>
    </row>
    <row r="2020" spans="1:6" ht="15.75">
      <c r="A2020" s="196">
        <v>97800</v>
      </c>
      <c r="B2020" s="196">
        <v>97850</v>
      </c>
      <c r="C2020" s="196">
        <v>20567</v>
      </c>
      <c r="D2020" s="196">
        <v>16169</v>
      </c>
      <c r="E2020" s="196">
        <v>21015</v>
      </c>
      <c r="F2020" s="196">
        <v>18869</v>
      </c>
    </row>
    <row r="2021" spans="1:6" ht="15.75">
      <c r="A2021" s="196">
        <v>97850</v>
      </c>
      <c r="B2021" s="196">
        <v>97900</v>
      </c>
      <c r="C2021" s="196">
        <v>20581</v>
      </c>
      <c r="D2021" s="196">
        <v>16181</v>
      </c>
      <c r="E2021" s="196">
        <v>21029</v>
      </c>
      <c r="F2021" s="196">
        <v>18881</v>
      </c>
    </row>
    <row r="2022" spans="1:6" ht="15.75">
      <c r="A2022" s="196">
        <v>97900</v>
      </c>
      <c r="B2022" s="196">
        <v>97950</v>
      </c>
      <c r="C2022" s="196">
        <v>20595</v>
      </c>
      <c r="D2022" s="196">
        <v>16194</v>
      </c>
      <c r="E2022" s="196">
        <v>21043</v>
      </c>
      <c r="F2022" s="196">
        <v>18894</v>
      </c>
    </row>
    <row r="2023" spans="1:6" ht="15.75">
      <c r="A2023" s="196">
        <v>97950</v>
      </c>
      <c r="B2023" s="196">
        <v>98000</v>
      </c>
      <c r="C2023" s="196">
        <v>20609</v>
      </c>
      <c r="D2023" s="196">
        <v>16206</v>
      </c>
      <c r="E2023" s="196">
        <v>21057</v>
      </c>
      <c r="F2023" s="196">
        <v>18906</v>
      </c>
    </row>
    <row r="2024" spans="1:6" ht="15.75">
      <c r="A2024" s="196">
        <v>98000</v>
      </c>
      <c r="B2024" s="196">
        <v>98050</v>
      </c>
      <c r="C2024" s="196">
        <v>20623</v>
      </c>
      <c r="D2024" s="196">
        <v>16219</v>
      </c>
      <c r="E2024" s="196">
        <v>21071</v>
      </c>
      <c r="F2024" s="196">
        <v>18919</v>
      </c>
    </row>
    <row r="2025" spans="1:6" ht="15.75">
      <c r="A2025" s="196">
        <v>98050</v>
      </c>
      <c r="B2025" s="196">
        <v>98100</v>
      </c>
      <c r="C2025" s="196">
        <v>20637</v>
      </c>
      <c r="D2025" s="196">
        <v>16231</v>
      </c>
      <c r="E2025" s="196">
        <v>21085</v>
      </c>
      <c r="F2025" s="196">
        <v>18931</v>
      </c>
    </row>
    <row r="2026" spans="1:6" ht="15.75">
      <c r="A2026" s="196">
        <v>98100</v>
      </c>
      <c r="B2026" s="196">
        <v>98150</v>
      </c>
      <c r="C2026" s="196">
        <v>20651</v>
      </c>
      <c r="D2026" s="196">
        <v>16244</v>
      </c>
      <c r="E2026" s="196">
        <v>21099</v>
      </c>
      <c r="F2026" s="196">
        <v>18944</v>
      </c>
    </row>
    <row r="2027" spans="1:6" ht="15.75">
      <c r="A2027" s="196">
        <v>98150</v>
      </c>
      <c r="B2027" s="196">
        <v>98200</v>
      </c>
      <c r="C2027" s="196">
        <v>20665</v>
      </c>
      <c r="D2027" s="196">
        <v>16256</v>
      </c>
      <c r="E2027" s="196">
        <v>21113</v>
      </c>
      <c r="F2027" s="196">
        <v>18956</v>
      </c>
    </row>
    <row r="2028" spans="1:6" ht="15.75">
      <c r="A2028" s="196">
        <v>98200</v>
      </c>
      <c r="B2028" s="196">
        <v>98250</v>
      </c>
      <c r="C2028" s="196">
        <v>20679</v>
      </c>
      <c r="D2028" s="196">
        <v>16269</v>
      </c>
      <c r="E2028" s="196">
        <v>21127</v>
      </c>
      <c r="F2028" s="196">
        <v>18969</v>
      </c>
    </row>
    <row r="2029" spans="1:6" ht="15.75">
      <c r="A2029" s="196">
        <v>98250</v>
      </c>
      <c r="B2029" s="196">
        <v>98300</v>
      </c>
      <c r="C2029" s="196">
        <v>20693</v>
      </c>
      <c r="D2029" s="196">
        <v>16281</v>
      </c>
      <c r="E2029" s="196">
        <v>21141</v>
      </c>
      <c r="F2029" s="196">
        <v>18981</v>
      </c>
    </row>
    <row r="2030" spans="1:6" ht="15.75">
      <c r="A2030" s="196">
        <v>98300</v>
      </c>
      <c r="B2030" s="196">
        <v>98350</v>
      </c>
      <c r="C2030" s="196">
        <v>20707</v>
      </c>
      <c r="D2030" s="196">
        <v>16294</v>
      </c>
      <c r="E2030" s="196">
        <v>21155</v>
      </c>
      <c r="F2030" s="196">
        <v>18994</v>
      </c>
    </row>
    <row r="2031" spans="1:6" ht="15.75">
      <c r="A2031" s="196">
        <v>98350</v>
      </c>
      <c r="B2031" s="196">
        <v>98400</v>
      </c>
      <c r="C2031" s="196">
        <v>20721</v>
      </c>
      <c r="D2031" s="196">
        <v>16306</v>
      </c>
      <c r="E2031" s="196">
        <v>21169</v>
      </c>
      <c r="F2031" s="196">
        <v>19006</v>
      </c>
    </row>
    <row r="2032" spans="1:6" ht="15.75">
      <c r="A2032" s="196">
        <v>98400</v>
      </c>
      <c r="B2032" s="196">
        <v>98450</v>
      </c>
      <c r="C2032" s="196">
        <v>20735</v>
      </c>
      <c r="D2032" s="196">
        <v>16319</v>
      </c>
      <c r="E2032" s="196">
        <v>21183</v>
      </c>
      <c r="F2032" s="196">
        <v>19019</v>
      </c>
    </row>
    <row r="2033" spans="1:6" ht="15.75">
      <c r="A2033" s="196">
        <v>98450</v>
      </c>
      <c r="B2033" s="196">
        <v>98500</v>
      </c>
      <c r="C2033" s="196">
        <v>20749</v>
      </c>
      <c r="D2033" s="196">
        <v>16331</v>
      </c>
      <c r="E2033" s="196">
        <v>21197</v>
      </c>
      <c r="F2033" s="196">
        <v>19031</v>
      </c>
    </row>
    <row r="2034" spans="1:6" ht="15.75">
      <c r="A2034" s="196">
        <v>98500</v>
      </c>
      <c r="B2034" s="196">
        <v>98550</v>
      </c>
      <c r="C2034" s="196">
        <v>20763</v>
      </c>
      <c r="D2034" s="196">
        <v>16344</v>
      </c>
      <c r="E2034" s="196">
        <v>21211</v>
      </c>
      <c r="F2034" s="196">
        <v>19044</v>
      </c>
    </row>
    <row r="2035" spans="1:6" ht="15.75">
      <c r="A2035" s="196">
        <v>98550</v>
      </c>
      <c r="B2035" s="196">
        <v>98600</v>
      </c>
      <c r="C2035" s="196">
        <v>20777</v>
      </c>
      <c r="D2035" s="196">
        <v>16356</v>
      </c>
      <c r="E2035" s="196">
        <v>21225</v>
      </c>
      <c r="F2035" s="196">
        <v>19056</v>
      </c>
    </row>
    <row r="2036" spans="1:6" ht="15.75">
      <c r="A2036" s="196">
        <v>98600</v>
      </c>
      <c r="B2036" s="196">
        <v>98650</v>
      </c>
      <c r="C2036" s="196">
        <v>20791</v>
      </c>
      <c r="D2036" s="196">
        <v>16369</v>
      </c>
      <c r="E2036" s="196">
        <v>21239</v>
      </c>
      <c r="F2036" s="196">
        <v>19069</v>
      </c>
    </row>
    <row r="2037" spans="1:6" ht="15.75">
      <c r="A2037" s="196">
        <v>98650</v>
      </c>
      <c r="B2037" s="196">
        <v>98700</v>
      </c>
      <c r="C2037" s="196">
        <v>20805</v>
      </c>
      <c r="D2037" s="196">
        <v>16381</v>
      </c>
      <c r="E2037" s="196">
        <v>21253</v>
      </c>
      <c r="F2037" s="196">
        <v>19081</v>
      </c>
    </row>
    <row r="2038" spans="1:6" ht="15.75">
      <c r="A2038" s="196">
        <v>98700</v>
      </c>
      <c r="B2038" s="196">
        <v>98750</v>
      </c>
      <c r="C2038" s="196">
        <v>20819</v>
      </c>
      <c r="D2038" s="196">
        <v>16394</v>
      </c>
      <c r="E2038" s="196">
        <v>21267</v>
      </c>
      <c r="F2038" s="196">
        <v>19094</v>
      </c>
    </row>
    <row r="2039" spans="1:6" ht="15.75">
      <c r="A2039" s="196">
        <v>98750</v>
      </c>
      <c r="B2039" s="196">
        <v>98800</v>
      </c>
      <c r="C2039" s="196">
        <v>20833</v>
      </c>
      <c r="D2039" s="196">
        <v>16406</v>
      </c>
      <c r="E2039" s="196">
        <v>21281</v>
      </c>
      <c r="F2039" s="196">
        <v>19106</v>
      </c>
    </row>
    <row r="2040" spans="1:6" ht="15.75">
      <c r="A2040" s="196">
        <v>98800</v>
      </c>
      <c r="B2040" s="196">
        <v>98850</v>
      </c>
      <c r="C2040" s="196">
        <v>20847</v>
      </c>
      <c r="D2040" s="196">
        <v>16419</v>
      </c>
      <c r="E2040" s="196">
        <v>21295</v>
      </c>
      <c r="F2040" s="196">
        <v>19119</v>
      </c>
    </row>
    <row r="2041" spans="1:6" ht="15.75">
      <c r="A2041" s="196">
        <v>98850</v>
      </c>
      <c r="B2041" s="196">
        <v>98900</v>
      </c>
      <c r="C2041" s="196">
        <v>20861</v>
      </c>
      <c r="D2041" s="196">
        <v>16431</v>
      </c>
      <c r="E2041" s="196">
        <v>21309</v>
      </c>
      <c r="F2041" s="196">
        <v>19131</v>
      </c>
    </row>
    <row r="2042" spans="1:6" ht="15.75">
      <c r="A2042" s="196">
        <v>98900</v>
      </c>
      <c r="B2042" s="196">
        <v>98950</v>
      </c>
      <c r="C2042" s="196">
        <v>20875</v>
      </c>
      <c r="D2042" s="196">
        <v>16444</v>
      </c>
      <c r="E2042" s="196">
        <v>21323</v>
      </c>
      <c r="F2042" s="196">
        <v>19144</v>
      </c>
    </row>
    <row r="2043" spans="1:6" ht="15.75">
      <c r="A2043" s="196">
        <v>98950</v>
      </c>
      <c r="B2043" s="196">
        <v>99000</v>
      </c>
      <c r="C2043" s="196">
        <v>20889</v>
      </c>
      <c r="D2043" s="196">
        <v>16456</v>
      </c>
      <c r="E2043" s="196">
        <v>21337</v>
      </c>
      <c r="F2043" s="196">
        <v>19156</v>
      </c>
    </row>
    <row r="2044" spans="1:6" ht="15.75">
      <c r="A2044" s="196">
        <v>99000</v>
      </c>
      <c r="B2044" s="196">
        <v>99050</v>
      </c>
      <c r="C2044" s="196">
        <v>20903</v>
      </c>
      <c r="D2044" s="196">
        <v>16469</v>
      </c>
      <c r="E2044" s="196">
        <v>21351</v>
      </c>
      <c r="F2044" s="196">
        <v>19169</v>
      </c>
    </row>
    <row r="2045" spans="1:6" ht="15.75">
      <c r="A2045" s="196">
        <v>99050</v>
      </c>
      <c r="B2045" s="196">
        <v>99100</v>
      </c>
      <c r="C2045" s="196">
        <v>20917</v>
      </c>
      <c r="D2045" s="196">
        <v>16481</v>
      </c>
      <c r="E2045" s="196">
        <v>21365</v>
      </c>
      <c r="F2045" s="196">
        <v>19181</v>
      </c>
    </row>
    <row r="2046" spans="1:6" ht="15.75">
      <c r="A2046" s="196">
        <v>99100</v>
      </c>
      <c r="B2046" s="196">
        <v>99150</v>
      </c>
      <c r="C2046" s="196">
        <v>20931</v>
      </c>
      <c r="D2046" s="196">
        <v>16494</v>
      </c>
      <c r="E2046" s="196">
        <v>21379</v>
      </c>
      <c r="F2046" s="196">
        <v>19194</v>
      </c>
    </row>
    <row r="2047" spans="1:6" ht="15.75">
      <c r="A2047" s="196">
        <v>99150</v>
      </c>
      <c r="B2047" s="196">
        <v>99200</v>
      </c>
      <c r="C2047" s="196">
        <v>20945</v>
      </c>
      <c r="D2047" s="196">
        <v>16506</v>
      </c>
      <c r="E2047" s="196">
        <v>21393</v>
      </c>
      <c r="F2047" s="196">
        <v>19206</v>
      </c>
    </row>
    <row r="2048" spans="1:6" ht="15.75">
      <c r="A2048" s="196">
        <v>99200</v>
      </c>
      <c r="B2048" s="196">
        <v>99250</v>
      </c>
      <c r="C2048" s="196">
        <v>20959</v>
      </c>
      <c r="D2048" s="196">
        <v>16519</v>
      </c>
      <c r="E2048" s="196">
        <v>21407</v>
      </c>
      <c r="F2048" s="196">
        <v>19219</v>
      </c>
    </row>
    <row r="2049" spans="1:6" ht="15.75">
      <c r="A2049" s="196">
        <v>99250</v>
      </c>
      <c r="B2049" s="196">
        <v>99300</v>
      </c>
      <c r="C2049" s="196">
        <v>20973</v>
      </c>
      <c r="D2049" s="196">
        <v>16531</v>
      </c>
      <c r="E2049" s="196">
        <v>21421</v>
      </c>
      <c r="F2049" s="196">
        <v>19231</v>
      </c>
    </row>
    <row r="2050" spans="1:6" ht="15.75">
      <c r="A2050" s="196">
        <v>99300</v>
      </c>
      <c r="B2050" s="196">
        <v>99350</v>
      </c>
      <c r="C2050" s="196">
        <v>20987</v>
      </c>
      <c r="D2050" s="196">
        <v>16544</v>
      </c>
      <c r="E2050" s="196">
        <v>21435</v>
      </c>
      <c r="F2050" s="196">
        <v>19244</v>
      </c>
    </row>
    <row r="2051" spans="1:6" ht="15.75">
      <c r="A2051" s="196">
        <v>99350</v>
      </c>
      <c r="B2051" s="196">
        <v>99400</v>
      </c>
      <c r="C2051" s="196">
        <v>21001</v>
      </c>
      <c r="D2051" s="196">
        <v>16556</v>
      </c>
      <c r="E2051" s="196">
        <v>21449</v>
      </c>
      <c r="F2051" s="196">
        <v>19256</v>
      </c>
    </row>
    <row r="2052" spans="1:6" ht="15.75">
      <c r="A2052" s="196">
        <v>99400</v>
      </c>
      <c r="B2052" s="196">
        <v>99450</v>
      </c>
      <c r="C2052" s="196">
        <v>21015</v>
      </c>
      <c r="D2052" s="196">
        <v>16569</v>
      </c>
      <c r="E2052" s="196">
        <v>21463</v>
      </c>
      <c r="F2052" s="196">
        <v>19269</v>
      </c>
    </row>
    <row r="2053" spans="1:6" ht="15.75">
      <c r="A2053" s="196">
        <v>99450</v>
      </c>
      <c r="B2053" s="196">
        <v>99500</v>
      </c>
      <c r="C2053" s="196">
        <v>21029</v>
      </c>
      <c r="D2053" s="196">
        <v>16581</v>
      </c>
      <c r="E2053" s="196">
        <v>21477</v>
      </c>
      <c r="F2053" s="196">
        <v>19281</v>
      </c>
    </row>
    <row r="2054" spans="1:6" ht="15.75">
      <c r="A2054" s="196">
        <v>99500</v>
      </c>
      <c r="B2054" s="196">
        <v>99550</v>
      </c>
      <c r="C2054" s="196">
        <v>21043</v>
      </c>
      <c r="D2054" s="196">
        <v>16594</v>
      </c>
      <c r="E2054" s="196">
        <v>21491</v>
      </c>
      <c r="F2054" s="196">
        <v>19294</v>
      </c>
    </row>
    <row r="2055" spans="1:6" ht="15.75">
      <c r="A2055" s="196">
        <v>99550</v>
      </c>
      <c r="B2055" s="196">
        <v>99600</v>
      </c>
      <c r="C2055" s="196">
        <v>21057</v>
      </c>
      <c r="D2055" s="196">
        <v>16606</v>
      </c>
      <c r="E2055" s="196">
        <v>21505</v>
      </c>
      <c r="F2055" s="196">
        <v>19306</v>
      </c>
    </row>
    <row r="2056" spans="1:6" ht="15.75">
      <c r="A2056" s="196">
        <v>99600</v>
      </c>
      <c r="B2056" s="196">
        <v>99650</v>
      </c>
      <c r="C2056" s="196">
        <v>21071</v>
      </c>
      <c r="D2056" s="196">
        <v>16619</v>
      </c>
      <c r="E2056" s="196">
        <v>21519</v>
      </c>
      <c r="F2056" s="196">
        <v>19319</v>
      </c>
    </row>
    <row r="2057" spans="1:6" ht="15.75">
      <c r="A2057" s="196">
        <v>99650</v>
      </c>
      <c r="B2057" s="196">
        <v>99700</v>
      </c>
      <c r="C2057" s="196">
        <v>21085</v>
      </c>
      <c r="D2057" s="196">
        <v>16631</v>
      </c>
      <c r="E2057" s="196">
        <v>21533</v>
      </c>
      <c r="F2057" s="196">
        <v>19331</v>
      </c>
    </row>
    <row r="2058" spans="1:6" ht="15.75">
      <c r="A2058" s="196">
        <v>99700</v>
      </c>
      <c r="B2058" s="196">
        <v>99750</v>
      </c>
      <c r="C2058" s="196">
        <v>21099</v>
      </c>
      <c r="D2058" s="196">
        <v>16644</v>
      </c>
      <c r="E2058" s="196">
        <v>21547</v>
      </c>
      <c r="F2058" s="196">
        <v>19344</v>
      </c>
    </row>
    <row r="2059" spans="1:6" ht="15.75">
      <c r="A2059" s="196">
        <v>99750</v>
      </c>
      <c r="B2059" s="196">
        <v>99800</v>
      </c>
      <c r="C2059" s="196">
        <v>21113</v>
      </c>
      <c r="D2059" s="196">
        <v>16656</v>
      </c>
      <c r="E2059" s="196">
        <v>21561</v>
      </c>
      <c r="F2059" s="196">
        <v>19356</v>
      </c>
    </row>
    <row r="2060" spans="1:6" ht="15.75">
      <c r="A2060" s="196">
        <v>99800</v>
      </c>
      <c r="B2060" s="196">
        <v>99850</v>
      </c>
      <c r="C2060" s="196">
        <v>21127</v>
      </c>
      <c r="D2060" s="196">
        <v>16669</v>
      </c>
      <c r="E2060" s="196">
        <v>21575</v>
      </c>
      <c r="F2060" s="196">
        <v>19369</v>
      </c>
    </row>
    <row r="2061" spans="1:6" ht="15.75">
      <c r="A2061" s="196">
        <v>99850</v>
      </c>
      <c r="B2061" s="196">
        <v>99900</v>
      </c>
      <c r="C2061" s="196">
        <v>21141</v>
      </c>
      <c r="D2061" s="196">
        <v>16681</v>
      </c>
      <c r="E2061" s="196">
        <v>21589</v>
      </c>
      <c r="F2061" s="196">
        <v>19381</v>
      </c>
    </row>
    <row r="2062" spans="1:6" ht="15.75">
      <c r="A2062" s="196">
        <v>99900</v>
      </c>
      <c r="B2062" s="196">
        <v>99950</v>
      </c>
      <c r="C2062" s="196">
        <v>21155</v>
      </c>
      <c r="D2062" s="196">
        <v>16694</v>
      </c>
      <c r="E2062" s="196">
        <v>21603</v>
      </c>
      <c r="F2062" s="196">
        <v>19394</v>
      </c>
    </row>
    <row r="2063" spans="1:6" ht="15.75">
      <c r="A2063" s="196">
        <v>99950</v>
      </c>
      <c r="B2063" s="196">
        <v>100000</v>
      </c>
      <c r="C2063" s="196">
        <v>21169</v>
      </c>
      <c r="D2063" s="196">
        <v>16706</v>
      </c>
      <c r="E2063" s="196">
        <v>21617</v>
      </c>
      <c r="F2063" s="196">
        <v>19406</v>
      </c>
    </row>
    <row r="2064" spans="1:6" ht="16.5">
      <c r="A2064" s="3"/>
      <c r="B2064" s="4"/>
      <c r="C2064" s="5"/>
      <c r="D2064" s="5"/>
      <c r="E2064" s="5"/>
      <c r="F2064" s="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T29"/>
  <sheetViews>
    <sheetView workbookViewId="0">
      <selection activeCell="A2" sqref="A2:F2063"/>
    </sheetView>
  </sheetViews>
  <sheetFormatPr defaultColWidth="8.85546875" defaultRowHeight="15"/>
  <cols>
    <col min="1" max="1" width="9" bestFit="1" customWidth="1"/>
    <col min="2" max="2" width="10.5703125" customWidth="1"/>
    <col min="3" max="3" width="12.140625" customWidth="1"/>
    <col min="4" max="4" width="6.85546875" customWidth="1"/>
    <col min="5" max="5" width="10.42578125" customWidth="1"/>
    <col min="8" max="8" width="10.42578125" customWidth="1"/>
    <col min="9" max="9" width="10.7109375" customWidth="1"/>
    <col min="10" max="10" width="11.42578125" customWidth="1"/>
    <col min="11" max="11" width="6.140625" customWidth="1"/>
    <col min="13" max="13" width="10.5703125" bestFit="1" customWidth="1"/>
    <col min="17" max="17" width="10.7109375" customWidth="1"/>
    <col min="18" max="18" width="5.140625" customWidth="1"/>
    <col min="20" max="20" width="9" bestFit="1" customWidth="1"/>
  </cols>
  <sheetData>
    <row r="1" spans="1:20">
      <c r="A1" t="s">
        <v>47</v>
      </c>
      <c r="H1" t="s">
        <v>50</v>
      </c>
      <c r="O1" t="s">
        <v>53</v>
      </c>
    </row>
    <row r="2" spans="1:20" ht="45">
      <c r="A2" s="9" t="s">
        <v>48</v>
      </c>
      <c r="B2" s="9" t="s">
        <v>54</v>
      </c>
      <c r="C2" s="667" t="s">
        <v>55</v>
      </c>
      <c r="D2" s="667"/>
      <c r="E2" s="667"/>
      <c r="F2" s="9" t="s">
        <v>56</v>
      </c>
      <c r="H2" s="9" t="s">
        <v>48</v>
      </c>
      <c r="I2" s="9" t="s">
        <v>54</v>
      </c>
      <c r="J2" s="667" t="s">
        <v>55</v>
      </c>
      <c r="K2" s="667"/>
      <c r="L2" s="667"/>
      <c r="M2" s="9" t="s">
        <v>56</v>
      </c>
      <c r="O2" s="9" t="s">
        <v>48</v>
      </c>
      <c r="P2" s="9" t="s">
        <v>54</v>
      </c>
      <c r="Q2" s="667" t="s">
        <v>55</v>
      </c>
      <c r="R2" s="667"/>
      <c r="S2" s="667"/>
      <c r="T2" s="9" t="s">
        <v>56</v>
      </c>
    </row>
    <row r="3" spans="1:20">
      <c r="A3" s="10">
        <f>0</f>
        <v>0</v>
      </c>
      <c r="B3" s="10">
        <v>7850</v>
      </c>
      <c r="C3" s="11">
        <v>0</v>
      </c>
      <c r="D3" s="12" t="s">
        <v>57</v>
      </c>
      <c r="E3" s="13">
        <v>0.01</v>
      </c>
      <c r="F3" s="10">
        <v>0</v>
      </c>
      <c r="H3" s="10">
        <v>0</v>
      </c>
      <c r="I3" s="10">
        <v>15700</v>
      </c>
      <c r="J3" s="11">
        <v>0</v>
      </c>
      <c r="K3" s="12" t="s">
        <v>57</v>
      </c>
      <c r="L3" s="13">
        <v>0.01</v>
      </c>
      <c r="M3" s="10">
        <v>0</v>
      </c>
      <c r="O3" s="10">
        <v>0</v>
      </c>
      <c r="P3" s="10">
        <v>14920</v>
      </c>
      <c r="Q3" s="11">
        <v>0</v>
      </c>
      <c r="R3" s="12" t="s">
        <v>57</v>
      </c>
      <c r="S3" s="13">
        <v>0.01</v>
      </c>
      <c r="T3" s="10">
        <v>0</v>
      </c>
    </row>
    <row r="4" spans="1:20">
      <c r="A4" s="10">
        <f>F4+0.01</f>
        <v>7850.01</v>
      </c>
      <c r="B4" s="10">
        <v>18610</v>
      </c>
      <c r="C4" s="11">
        <v>78.5</v>
      </c>
      <c r="D4" s="12" t="s">
        <v>57</v>
      </c>
      <c r="E4" s="13">
        <v>0.02</v>
      </c>
      <c r="F4" s="10">
        <v>7850</v>
      </c>
      <c r="H4" s="10">
        <f>M4+0.01</f>
        <v>15700.01</v>
      </c>
      <c r="I4" s="10">
        <v>37220</v>
      </c>
      <c r="J4" s="11">
        <v>157</v>
      </c>
      <c r="K4" s="12" t="s">
        <v>57</v>
      </c>
      <c r="L4" s="13">
        <v>0.02</v>
      </c>
      <c r="M4" s="14">
        <v>15700</v>
      </c>
      <c r="O4" s="10">
        <f>T4+0.01</f>
        <v>15710.01</v>
      </c>
      <c r="P4" s="10">
        <v>35351</v>
      </c>
      <c r="Q4" s="11">
        <v>157.1</v>
      </c>
      <c r="R4" s="12" t="s">
        <v>57</v>
      </c>
      <c r="S4" s="13">
        <v>0.02</v>
      </c>
      <c r="T4" s="10">
        <v>15710</v>
      </c>
    </row>
    <row r="5" spans="1:20">
      <c r="A5" s="10">
        <f t="shared" ref="A5:A10" si="0">F5+0.01</f>
        <v>18610.009999999998</v>
      </c>
      <c r="B5" s="10">
        <v>29372</v>
      </c>
      <c r="C5" s="11">
        <v>293.7</v>
      </c>
      <c r="D5" s="12" t="s">
        <v>57</v>
      </c>
      <c r="E5" s="13">
        <v>0.04</v>
      </c>
      <c r="F5" s="10">
        <v>18610</v>
      </c>
      <c r="H5" s="10">
        <f t="shared" ref="H5:H11" si="1">M5+0.01</f>
        <v>37220.01</v>
      </c>
      <c r="I5" s="10">
        <v>58774</v>
      </c>
      <c r="J5" s="11">
        <v>587.4</v>
      </c>
      <c r="K5" s="12" t="s">
        <v>57</v>
      </c>
      <c r="L5" s="13">
        <v>0.04</v>
      </c>
      <c r="M5" s="10">
        <v>37220</v>
      </c>
      <c r="O5" s="10">
        <f t="shared" ref="O5:O11" si="2">T5+0.01</f>
        <v>37221.01</v>
      </c>
      <c r="P5" s="10">
        <v>45571</v>
      </c>
      <c r="Q5" s="11">
        <v>587.32000000000005</v>
      </c>
      <c r="R5" s="12" t="s">
        <v>57</v>
      </c>
      <c r="S5" s="13">
        <v>0.04</v>
      </c>
      <c r="T5" s="10">
        <v>37221</v>
      </c>
    </row>
    <row r="6" spans="1:20">
      <c r="A6" s="10">
        <f t="shared" si="0"/>
        <v>29372.01</v>
      </c>
      <c r="B6" s="10">
        <v>40773</v>
      </c>
      <c r="C6" s="11">
        <v>724.18</v>
      </c>
      <c r="D6" s="12" t="s">
        <v>57</v>
      </c>
      <c r="E6" s="13">
        <v>0.06</v>
      </c>
      <c r="F6" s="10">
        <v>29372</v>
      </c>
      <c r="H6" s="10">
        <f t="shared" si="1"/>
        <v>58774.01</v>
      </c>
      <c r="I6" s="10">
        <v>81546</v>
      </c>
      <c r="J6" s="11">
        <v>1448.36</v>
      </c>
      <c r="K6" s="12" t="s">
        <v>57</v>
      </c>
      <c r="L6" s="13">
        <v>0.06</v>
      </c>
      <c r="M6" s="10">
        <v>58774</v>
      </c>
      <c r="O6" s="10">
        <f t="shared" si="2"/>
        <v>47982.01</v>
      </c>
      <c r="P6" s="10">
        <v>56400</v>
      </c>
      <c r="Q6" s="11">
        <v>1017.76</v>
      </c>
      <c r="R6" s="12" t="s">
        <v>57</v>
      </c>
      <c r="S6" s="13">
        <v>0.06</v>
      </c>
      <c r="T6" s="10">
        <v>47982</v>
      </c>
    </row>
    <row r="7" spans="1:20">
      <c r="A7" s="10">
        <f t="shared" si="0"/>
        <v>40773.01</v>
      </c>
      <c r="B7" s="10">
        <v>51530</v>
      </c>
      <c r="C7" s="11">
        <v>1408.24</v>
      </c>
      <c r="D7" s="12" t="s">
        <v>57</v>
      </c>
      <c r="E7" s="13">
        <v>0.08</v>
      </c>
      <c r="F7" s="10">
        <v>40773</v>
      </c>
      <c r="H7" s="10">
        <f t="shared" si="1"/>
        <v>81546.009999999995</v>
      </c>
      <c r="I7" s="10">
        <v>103060</v>
      </c>
      <c r="J7" s="11">
        <v>2816.48</v>
      </c>
      <c r="K7" s="12" t="s">
        <v>57</v>
      </c>
      <c r="L7" s="13">
        <v>0.08</v>
      </c>
      <c r="M7" s="10">
        <v>81546</v>
      </c>
      <c r="O7" s="10">
        <f t="shared" si="2"/>
        <v>59383.01</v>
      </c>
      <c r="P7" s="10">
        <v>66618</v>
      </c>
      <c r="Q7" s="11">
        <v>1701.82</v>
      </c>
      <c r="R7" s="12" t="s">
        <v>57</v>
      </c>
      <c r="S7" s="13">
        <v>0.08</v>
      </c>
      <c r="T7" s="10">
        <v>59383</v>
      </c>
    </row>
    <row r="8" spans="1:20">
      <c r="A8" s="10">
        <f t="shared" si="0"/>
        <v>51530.01</v>
      </c>
      <c r="B8" s="10">
        <v>263222</v>
      </c>
      <c r="C8" s="11">
        <v>2268.8000000000002</v>
      </c>
      <c r="D8" s="12" t="s">
        <v>57</v>
      </c>
      <c r="E8" s="13">
        <v>9.2999999999999999E-2</v>
      </c>
      <c r="F8" s="10">
        <v>51530</v>
      </c>
      <c r="H8" s="10">
        <f t="shared" si="1"/>
        <v>103060.01</v>
      </c>
      <c r="I8" s="10">
        <v>526444</v>
      </c>
      <c r="J8" s="11">
        <v>4537.6000000000004</v>
      </c>
      <c r="K8" s="12" t="s">
        <v>57</v>
      </c>
      <c r="L8" s="13">
        <v>9.2999999999999999E-2</v>
      </c>
      <c r="M8" s="10">
        <v>103060</v>
      </c>
      <c r="O8" s="10">
        <f t="shared" si="2"/>
        <v>70142.009999999995</v>
      </c>
      <c r="P8" s="12">
        <v>340000</v>
      </c>
      <c r="Q8" s="11">
        <v>2562.54</v>
      </c>
      <c r="R8" s="12" t="s">
        <v>57</v>
      </c>
      <c r="S8" s="13">
        <v>9.2999999999999999E-2</v>
      </c>
      <c r="T8" s="10">
        <v>70142</v>
      </c>
    </row>
    <row r="9" spans="1:20">
      <c r="A9" s="10">
        <f t="shared" si="0"/>
        <v>263222.01</v>
      </c>
      <c r="B9" s="10">
        <v>315866</v>
      </c>
      <c r="C9" s="11">
        <v>21956.16</v>
      </c>
      <c r="D9" s="12" t="s">
        <v>57</v>
      </c>
      <c r="E9" s="13">
        <v>0.10299999999999999</v>
      </c>
      <c r="F9" s="10">
        <v>263222</v>
      </c>
      <c r="H9" s="10">
        <f t="shared" si="1"/>
        <v>526444.01</v>
      </c>
      <c r="I9" s="10">
        <v>631732</v>
      </c>
      <c r="J9" s="11">
        <v>43912.31</v>
      </c>
      <c r="K9" s="12" t="s">
        <v>57</v>
      </c>
      <c r="L9" s="13">
        <v>0.10299999999999999</v>
      </c>
      <c r="M9" s="10">
        <v>526444</v>
      </c>
      <c r="O9" s="10">
        <f t="shared" si="2"/>
        <v>357981.01</v>
      </c>
      <c r="P9" s="12">
        <v>408000</v>
      </c>
      <c r="Q9" s="11">
        <v>29331.57</v>
      </c>
      <c r="R9" s="12" t="s">
        <v>57</v>
      </c>
      <c r="S9" s="13">
        <v>0.10299999999999999</v>
      </c>
      <c r="T9" s="10">
        <v>357981</v>
      </c>
    </row>
    <row r="10" spans="1:20">
      <c r="A10" s="10">
        <f t="shared" si="0"/>
        <v>315866.01</v>
      </c>
      <c r="B10" s="10">
        <v>526443</v>
      </c>
      <c r="C10" s="11">
        <v>27378.49</v>
      </c>
      <c r="D10" s="12" t="s">
        <v>57</v>
      </c>
      <c r="E10" s="13">
        <v>0.113</v>
      </c>
      <c r="F10" s="10">
        <v>315866</v>
      </c>
      <c r="H10" s="10">
        <f t="shared" si="1"/>
        <v>631732.01</v>
      </c>
      <c r="I10" s="10">
        <v>1052886</v>
      </c>
      <c r="J10" s="11">
        <v>54756.97</v>
      </c>
      <c r="K10" s="12" t="s">
        <v>57</v>
      </c>
      <c r="L10" s="13">
        <v>0.113</v>
      </c>
      <c r="M10" s="10">
        <v>631732</v>
      </c>
      <c r="O10" s="10">
        <f t="shared" si="2"/>
        <v>429578.01</v>
      </c>
      <c r="P10" s="12">
        <v>680000</v>
      </c>
      <c r="Q10" s="11">
        <v>36706.06</v>
      </c>
      <c r="R10" s="12" t="s">
        <v>57</v>
      </c>
      <c r="S10" s="13">
        <v>0.113</v>
      </c>
      <c r="T10" s="10">
        <v>429578</v>
      </c>
    </row>
    <row r="11" spans="1:20" ht="15" customHeight="1">
      <c r="A11" s="10">
        <f>F11+0.01</f>
        <v>526443.01</v>
      </c>
      <c r="B11" s="12" t="s">
        <v>58</v>
      </c>
      <c r="C11" s="11">
        <v>51173.69</v>
      </c>
      <c r="D11" s="12" t="s">
        <v>57</v>
      </c>
      <c r="E11" s="13">
        <v>0.123</v>
      </c>
      <c r="F11" s="10">
        <v>526443</v>
      </c>
      <c r="H11" s="10">
        <f t="shared" si="1"/>
        <v>1052886.01</v>
      </c>
      <c r="I11" s="10" t="s">
        <v>58</v>
      </c>
      <c r="J11" s="11">
        <v>102347.37</v>
      </c>
      <c r="K11" s="12" t="s">
        <v>57</v>
      </c>
      <c r="L11" s="13">
        <v>0.123</v>
      </c>
      <c r="M11" s="10">
        <v>1052886</v>
      </c>
      <c r="O11" s="10">
        <f t="shared" si="2"/>
        <v>715962.01</v>
      </c>
      <c r="P11" s="12" t="s">
        <v>58</v>
      </c>
      <c r="Q11" s="11">
        <v>69067.45</v>
      </c>
      <c r="R11" s="12" t="s">
        <v>57</v>
      </c>
      <c r="S11" s="13">
        <v>0.123</v>
      </c>
      <c r="T11" s="10">
        <v>715962</v>
      </c>
    </row>
    <row r="13" spans="1:20">
      <c r="A13" t="s">
        <v>52</v>
      </c>
      <c r="H13" t="s">
        <v>51</v>
      </c>
    </row>
    <row r="14" spans="1:20" ht="45">
      <c r="A14" s="9" t="s">
        <v>48</v>
      </c>
      <c r="B14" s="9" t="s">
        <v>54</v>
      </c>
      <c r="C14" s="667" t="s">
        <v>55</v>
      </c>
      <c r="D14" s="667"/>
      <c r="E14" s="667"/>
      <c r="F14" s="9" t="s">
        <v>56</v>
      </c>
      <c r="H14" s="9" t="s">
        <v>48</v>
      </c>
      <c r="I14" s="9" t="s">
        <v>54</v>
      </c>
      <c r="J14" s="667" t="s">
        <v>55</v>
      </c>
      <c r="K14" s="667"/>
      <c r="L14" s="667"/>
      <c r="M14" s="9" t="s">
        <v>56</v>
      </c>
    </row>
    <row r="15" spans="1:20">
      <c r="A15" s="10">
        <f>0</f>
        <v>0</v>
      </c>
      <c r="B15" s="10">
        <v>7850</v>
      </c>
      <c r="C15" s="11">
        <v>0</v>
      </c>
      <c r="D15" s="12" t="s">
        <v>57</v>
      </c>
      <c r="E15" s="13">
        <v>0.01</v>
      </c>
      <c r="F15" s="10">
        <v>0</v>
      </c>
      <c r="H15" s="10">
        <v>0</v>
      </c>
      <c r="I15" s="10">
        <f>M16</f>
        <v>15700</v>
      </c>
      <c r="J15" s="11">
        <v>0</v>
      </c>
      <c r="K15" s="12" t="s">
        <v>57</v>
      </c>
      <c r="L15" s="13">
        <v>0.01</v>
      </c>
      <c r="M15" s="10">
        <v>0</v>
      </c>
      <c r="O15" s="15" t="s">
        <v>47</v>
      </c>
      <c r="P15" s="15"/>
    </row>
    <row r="16" spans="1:20">
      <c r="A16" s="10">
        <f>F16+0.01</f>
        <v>7850.01</v>
      </c>
      <c r="B16" s="10">
        <v>18610</v>
      </c>
      <c r="C16" s="11">
        <v>78.5</v>
      </c>
      <c r="D16" s="12" t="s">
        <v>57</v>
      </c>
      <c r="E16" s="13">
        <v>0.02</v>
      </c>
      <c r="F16" s="10">
        <v>7850</v>
      </c>
      <c r="H16" s="10">
        <f>M16+0.01</f>
        <v>15700.01</v>
      </c>
      <c r="I16" s="10">
        <f t="shared" ref="I16:I22" si="3">M17</f>
        <v>37220</v>
      </c>
      <c r="J16" s="11">
        <v>157</v>
      </c>
      <c r="K16" s="12" t="s">
        <v>57</v>
      </c>
      <c r="L16" s="13">
        <v>0.02</v>
      </c>
      <c r="M16" s="14">
        <v>15700</v>
      </c>
      <c r="O16" s="15" t="s">
        <v>38</v>
      </c>
      <c r="P16" s="15"/>
    </row>
    <row r="17" spans="1:16">
      <c r="A17" s="10">
        <f t="shared" ref="A17:A23" si="4">F17+0.01</f>
        <v>18610.009999999998</v>
      </c>
      <c r="B17" s="10">
        <v>29372</v>
      </c>
      <c r="C17" s="11">
        <v>293.7</v>
      </c>
      <c r="D17" s="12" t="s">
        <v>57</v>
      </c>
      <c r="E17" s="13">
        <v>0.04</v>
      </c>
      <c r="F17" s="10">
        <v>18610</v>
      </c>
      <c r="H17" s="10">
        <f t="shared" ref="H17:H23" si="5">M17+0.01</f>
        <v>37220.01</v>
      </c>
      <c r="I17" s="10">
        <f t="shared" si="3"/>
        <v>58774</v>
      </c>
      <c r="J17" s="11">
        <v>587.4</v>
      </c>
      <c r="K17" s="12" t="s">
        <v>57</v>
      </c>
      <c r="L17" s="13">
        <v>0.04</v>
      </c>
      <c r="M17" s="10">
        <v>37220</v>
      </c>
      <c r="O17" s="15" t="s">
        <v>39</v>
      </c>
      <c r="P17" s="15"/>
    </row>
    <row r="18" spans="1:16">
      <c r="A18" s="10">
        <f t="shared" si="4"/>
        <v>29372.01</v>
      </c>
      <c r="B18" s="10">
        <v>40773</v>
      </c>
      <c r="C18" s="11">
        <v>724.18</v>
      </c>
      <c r="D18" s="12" t="s">
        <v>57</v>
      </c>
      <c r="E18" s="13">
        <v>0.06</v>
      </c>
      <c r="F18" s="10">
        <v>29372</v>
      </c>
      <c r="H18" s="10">
        <f t="shared" si="5"/>
        <v>58774.01</v>
      </c>
      <c r="I18" s="10">
        <f t="shared" si="3"/>
        <v>81546</v>
      </c>
      <c r="J18" s="11">
        <v>1448.36</v>
      </c>
      <c r="K18" s="12" t="s">
        <v>57</v>
      </c>
      <c r="L18" s="13">
        <v>0.06</v>
      </c>
      <c r="M18" s="10">
        <v>58774</v>
      </c>
      <c r="O18" s="15" t="s">
        <v>40</v>
      </c>
      <c r="P18" s="15"/>
    </row>
    <row r="19" spans="1:16">
      <c r="A19" s="10">
        <f t="shared" si="4"/>
        <v>40773.01</v>
      </c>
      <c r="B19" s="10">
        <v>51530</v>
      </c>
      <c r="C19" s="11">
        <v>1408.24</v>
      </c>
      <c r="D19" s="12" t="s">
        <v>57</v>
      </c>
      <c r="E19" s="13">
        <v>0.08</v>
      </c>
      <c r="F19" s="10">
        <v>40773</v>
      </c>
      <c r="H19" s="10">
        <f t="shared" si="5"/>
        <v>81546.009999999995</v>
      </c>
      <c r="I19" s="10">
        <f t="shared" si="3"/>
        <v>103060</v>
      </c>
      <c r="J19" s="11">
        <v>2816.48</v>
      </c>
      <c r="K19" s="12" t="s">
        <v>57</v>
      </c>
      <c r="L19" s="13">
        <v>0.08</v>
      </c>
      <c r="M19" s="10">
        <v>81546</v>
      </c>
      <c r="O19" s="15" t="s">
        <v>41</v>
      </c>
      <c r="P19" s="15"/>
    </row>
    <row r="20" spans="1:16">
      <c r="A20" s="10">
        <f t="shared" si="4"/>
        <v>51530.01</v>
      </c>
      <c r="B20" s="10">
        <v>263222</v>
      </c>
      <c r="C20" s="11">
        <v>2268.8000000000002</v>
      </c>
      <c r="D20" s="12" t="s">
        <v>57</v>
      </c>
      <c r="E20" s="13">
        <v>9.2999999999999999E-2</v>
      </c>
      <c r="F20" s="10">
        <v>51530</v>
      </c>
      <c r="H20" s="10">
        <f t="shared" si="5"/>
        <v>103060.01</v>
      </c>
      <c r="I20" s="10">
        <f t="shared" si="3"/>
        <v>526444</v>
      </c>
      <c r="J20" s="11">
        <v>4537.6000000000004</v>
      </c>
      <c r="K20" s="12" t="s">
        <v>57</v>
      </c>
      <c r="L20" s="13">
        <v>9.2999999999999999E-2</v>
      </c>
      <c r="M20" s="10">
        <v>103060</v>
      </c>
    </row>
    <row r="21" spans="1:16">
      <c r="A21" s="10">
        <f t="shared" si="4"/>
        <v>263222.01</v>
      </c>
      <c r="B21" s="10">
        <v>315866</v>
      </c>
      <c r="C21" s="11">
        <v>21956.16</v>
      </c>
      <c r="D21" s="12" t="s">
        <v>57</v>
      </c>
      <c r="E21" s="13">
        <v>0.10299999999999999</v>
      </c>
      <c r="F21" s="10">
        <v>263222</v>
      </c>
      <c r="H21" s="10">
        <f t="shared" si="5"/>
        <v>526444.01</v>
      </c>
      <c r="I21" s="10">
        <f t="shared" si="3"/>
        <v>631732</v>
      </c>
      <c r="J21" s="11">
        <v>43912.31</v>
      </c>
      <c r="K21" s="12" t="s">
        <v>57</v>
      </c>
      <c r="L21" s="13">
        <v>0.10299999999999999</v>
      </c>
      <c r="M21" s="10">
        <v>526444</v>
      </c>
    </row>
    <row r="22" spans="1:16">
      <c r="A22" s="10">
        <f t="shared" si="4"/>
        <v>315866.01</v>
      </c>
      <c r="B22" s="10">
        <v>526443</v>
      </c>
      <c r="C22" s="11">
        <v>27378.49</v>
      </c>
      <c r="D22" s="12" t="s">
        <v>57</v>
      </c>
      <c r="E22" s="13">
        <v>0.113</v>
      </c>
      <c r="F22" s="10">
        <v>315866</v>
      </c>
      <c r="H22" s="10">
        <f t="shared" si="5"/>
        <v>631732.01</v>
      </c>
      <c r="I22" s="10">
        <f t="shared" si="3"/>
        <v>1052886</v>
      </c>
      <c r="J22" s="11">
        <v>54756.97</v>
      </c>
      <c r="K22" s="12" t="s">
        <v>57</v>
      </c>
      <c r="L22" s="13">
        <v>0.113</v>
      </c>
      <c r="M22" s="10">
        <v>631732</v>
      </c>
    </row>
    <row r="23" spans="1:16">
      <c r="A23" s="10">
        <f t="shared" si="4"/>
        <v>526443.01</v>
      </c>
      <c r="B23" s="12" t="s">
        <v>58</v>
      </c>
      <c r="C23" s="11">
        <v>51173.69</v>
      </c>
      <c r="D23" s="12" t="s">
        <v>57</v>
      </c>
      <c r="E23" s="13">
        <v>0.123</v>
      </c>
      <c r="F23" s="10">
        <v>526443</v>
      </c>
      <c r="H23" s="10">
        <f t="shared" si="5"/>
        <v>1052886.01</v>
      </c>
      <c r="I23" s="10" t="s">
        <v>58</v>
      </c>
      <c r="J23" s="11">
        <v>102347.37</v>
      </c>
      <c r="K23" s="12" t="s">
        <v>57</v>
      </c>
      <c r="L23" s="13">
        <v>0.123</v>
      </c>
      <c r="M23" s="10">
        <v>1052886</v>
      </c>
    </row>
    <row r="25" spans="1:16">
      <c r="A25" s="16">
        <f>'Tax Planning'!O40</f>
        <v>0</v>
      </c>
      <c r="B25" s="1" t="e">
        <f ca="1">VLOOKUP(A25,INDIRECT(A26),3,1)</f>
        <v>#REF!</v>
      </c>
      <c r="C25" s="1" t="e">
        <f ca="1">VLOOKUP($A$25,INDIRECT($A$29),5,1)</f>
        <v>#REF!</v>
      </c>
      <c r="D25" s="1" t="e">
        <f ca="1">VLOOKUP($A$25,INDIRECT($A$29),6,1)</f>
        <v>#REF!</v>
      </c>
      <c r="E25" s="17" t="e">
        <f ca="1">B25+(A25-D25)*C25</f>
        <v>#REF!</v>
      </c>
      <c r="F25" s="1" t="e">
        <f ca="1">E25/A25</f>
        <v>#REF!</v>
      </c>
    </row>
    <row r="26" spans="1:16">
      <c r="A26" s="1">
        <f>'Tax Planning'!AA32</f>
        <v>0</v>
      </c>
      <c r="B26" s="1"/>
      <c r="C26" s="1"/>
      <c r="D26" s="1"/>
      <c r="E26" s="1"/>
      <c r="F26" s="1"/>
    </row>
    <row r="28" spans="1:16">
      <c r="A28" s="6">
        <f>'Tax Planning'!AA40</f>
        <v>0</v>
      </c>
      <c r="B28" s="1" t="e">
        <f ca="1">VLOOKUP(A28,INDIRECT(A29),3,1)</f>
        <v>#REF!</v>
      </c>
      <c r="C28" s="1" t="e">
        <f ca="1">VLOOKUP($A$28,INDIRECT($A$29),5,1)</f>
        <v>#REF!</v>
      </c>
      <c r="D28" s="1" t="e">
        <f ca="1">VLOOKUP($A$28,INDIRECT($A$29),6,1)</f>
        <v>#REF!</v>
      </c>
      <c r="E28" s="17" t="e">
        <f ca="1">B28+(A28-D28)*C28</f>
        <v>#REF!</v>
      </c>
      <c r="F28" s="1" t="e">
        <f ca="1">E28/A28</f>
        <v>#REF!</v>
      </c>
    </row>
    <row r="29" spans="1:16">
      <c r="A29" s="1">
        <f>'Tax Planning'!AA32</f>
        <v>0</v>
      </c>
      <c r="B29" s="1"/>
      <c r="C29" s="1"/>
      <c r="D29" s="1"/>
      <c r="E29" s="1"/>
      <c r="F29" s="1"/>
    </row>
  </sheetData>
  <mergeCells count="5">
    <mergeCell ref="C2:E2"/>
    <mergeCell ref="J2:L2"/>
    <mergeCell ref="Q2:S2"/>
    <mergeCell ref="C14:E14"/>
    <mergeCell ref="J14:L14"/>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dimension ref="A1:E88"/>
  <sheetViews>
    <sheetView topLeftCell="A49" workbookViewId="0">
      <selection activeCell="A2" sqref="A2:F2063"/>
    </sheetView>
  </sheetViews>
  <sheetFormatPr defaultColWidth="8.85546875" defaultRowHeight="15"/>
  <cols>
    <col min="1" max="1" width="13.140625" customWidth="1"/>
    <col min="2" max="2" width="15.140625" customWidth="1"/>
    <col min="3" max="3" width="15.85546875" customWidth="1"/>
    <col min="4" max="4" width="13.85546875" customWidth="1"/>
  </cols>
  <sheetData>
    <row r="1" spans="1:5">
      <c r="A1" s="18"/>
      <c r="B1" s="25"/>
    </row>
    <row r="2" spans="1:5">
      <c r="A2" s="18" t="s">
        <v>70</v>
      </c>
      <c r="B2" s="25" t="e">
        <f>#REF!</f>
        <v>#REF!</v>
      </c>
      <c r="C2" t="s">
        <v>43</v>
      </c>
      <c r="D2" t="e">
        <f>IF(B2="Married",IF(B3&gt;1,"Married2","Married1"),B2)</f>
        <v>#REF!</v>
      </c>
      <c r="E2" t="e">
        <f>IF(OR(D2="Married1",D2="Married2"),"Married",D2)</f>
        <v>#REF!</v>
      </c>
    </row>
    <row r="3" spans="1:5">
      <c r="A3" s="18" t="s">
        <v>5</v>
      </c>
      <c r="B3" s="25" t="e">
        <f>#REF!</f>
        <v>#REF!</v>
      </c>
      <c r="C3" t="s">
        <v>71</v>
      </c>
      <c r="D3" t="e">
        <f>VLOOKUP(D2,LowIncomeExemption,2,FALSE)</f>
        <v>#REF!</v>
      </c>
    </row>
    <row r="4" spans="1:5">
      <c r="A4" s="18" t="s">
        <v>6</v>
      </c>
      <c r="B4" s="25" t="e">
        <f>#REF!</f>
        <v>#REF!</v>
      </c>
      <c r="C4" t="s">
        <v>72</v>
      </c>
      <c r="D4">
        <f>IFERROR(VLOOKUP(B4,EstimatedDeduction,2,TRUE),0)</f>
        <v>0</v>
      </c>
    </row>
    <row r="5" spans="1:5">
      <c r="A5" s="18" t="s">
        <v>7</v>
      </c>
      <c r="B5" s="25" t="e">
        <f>#REF!</f>
        <v>#REF!</v>
      </c>
      <c r="C5" t="s">
        <v>73</v>
      </c>
      <c r="D5" t="e">
        <f>VLOOKUP(D2,StandardDeduction,2,FALSE)</f>
        <v>#REF!</v>
      </c>
    </row>
    <row r="6" spans="1:5">
      <c r="A6" s="18" t="s">
        <v>0</v>
      </c>
      <c r="B6" s="26" t="e">
        <f>#REF!</f>
        <v>#REF!</v>
      </c>
      <c r="C6" t="s">
        <v>74</v>
      </c>
      <c r="D6" t="e">
        <f>VLOOKUP(B3,ExemptionAllowance,2,TRUE)</f>
        <v>#REF!</v>
      </c>
    </row>
    <row r="7" spans="1:5">
      <c r="A7" s="18" t="s">
        <v>59</v>
      </c>
      <c r="B7" s="26"/>
      <c r="C7" t="s">
        <v>75</v>
      </c>
      <c r="D7" t="e">
        <f>E2&amp;B8&amp;"State"</f>
        <v>#REF!</v>
      </c>
    </row>
    <row r="8" spans="1:5">
      <c r="A8" s="18" t="s">
        <v>60</v>
      </c>
      <c r="B8" s="26" t="s">
        <v>77</v>
      </c>
      <c r="D8" s="19" t="e">
        <f>B6-D4-D5</f>
        <v>#REF!</v>
      </c>
    </row>
    <row r="9" spans="1:5">
      <c r="A9" s="18"/>
      <c r="B9" s="26"/>
      <c r="D9" s="27" t="e">
        <f ca="1">VLOOKUP($D$8,INDIRECT($D$7),2,TRUE)</f>
        <v>#REF!</v>
      </c>
      <c r="E9" s="27"/>
    </row>
    <row r="10" spans="1:5">
      <c r="A10" s="18" t="s">
        <v>76</v>
      </c>
      <c r="D10" s="21" t="e">
        <f ca="1">VLOOKUP($D$8,INDIRECT($D$7),3,TRUE)</f>
        <v>#REF!</v>
      </c>
    </row>
    <row r="11" spans="1:5">
      <c r="A11" s="18" t="s">
        <v>43</v>
      </c>
      <c r="B11" t="s">
        <v>77</v>
      </c>
      <c r="D11" s="21" t="e">
        <f ca="1">VLOOKUP($D$8,INDIRECT($D$7),4,TRUE)</f>
        <v>#REF!</v>
      </c>
    </row>
    <row r="12" spans="1:5">
      <c r="A12" s="18" t="s">
        <v>47</v>
      </c>
      <c r="B12">
        <v>13419</v>
      </c>
      <c r="D12" s="19" t="e">
        <f ca="1">D9*(D8-D10)+D11-D6</f>
        <v>#REF!</v>
      </c>
    </row>
    <row r="13" spans="1:5">
      <c r="A13" s="18" t="s">
        <v>78</v>
      </c>
      <c r="B13">
        <v>13419</v>
      </c>
    </row>
    <row r="14" spans="1:5">
      <c r="A14" s="18" t="s">
        <v>79</v>
      </c>
      <c r="B14">
        <v>26838</v>
      </c>
    </row>
    <row r="15" spans="1:5">
      <c r="A15" s="18" t="s">
        <v>63</v>
      </c>
      <c r="B15">
        <v>26838</v>
      </c>
    </row>
    <row r="17" spans="1:2">
      <c r="A17" s="18" t="s">
        <v>80</v>
      </c>
    </row>
    <row r="18" spans="1:2">
      <c r="A18" s="18" t="s">
        <v>81</v>
      </c>
      <c r="B18" t="s">
        <v>77</v>
      </c>
    </row>
    <row r="19" spans="1:2">
      <c r="A19">
        <v>1</v>
      </c>
      <c r="B19">
        <v>1000</v>
      </c>
    </row>
    <row r="20" spans="1:2">
      <c r="A20">
        <v>2</v>
      </c>
      <c r="B20">
        <v>2000</v>
      </c>
    </row>
    <row r="21" spans="1:2">
      <c r="A21">
        <v>3</v>
      </c>
      <c r="B21">
        <v>3000</v>
      </c>
    </row>
    <row r="22" spans="1:2">
      <c r="A22">
        <v>4</v>
      </c>
      <c r="B22">
        <v>4000</v>
      </c>
    </row>
    <row r="23" spans="1:2">
      <c r="A23">
        <v>5</v>
      </c>
      <c r="B23">
        <v>5000</v>
      </c>
    </row>
    <row r="24" spans="1:2">
      <c r="A24">
        <v>6</v>
      </c>
      <c r="B24">
        <v>6000</v>
      </c>
    </row>
    <row r="25" spans="1:2">
      <c r="A25">
        <v>7</v>
      </c>
      <c r="B25">
        <v>7000</v>
      </c>
    </row>
    <row r="26" spans="1:2">
      <c r="A26">
        <v>8</v>
      </c>
      <c r="B26">
        <v>8000</v>
      </c>
    </row>
    <row r="27" spans="1:2">
      <c r="A27">
        <v>9</v>
      </c>
      <c r="B27">
        <v>9000</v>
      </c>
    </row>
    <row r="28" spans="1:2">
      <c r="A28">
        <v>10</v>
      </c>
      <c r="B28">
        <v>10000</v>
      </c>
    </row>
    <row r="30" spans="1:2">
      <c r="A30" t="s">
        <v>82</v>
      </c>
    </row>
    <row r="31" spans="1:2">
      <c r="A31" t="s">
        <v>43</v>
      </c>
      <c r="B31" t="s">
        <v>77</v>
      </c>
    </row>
    <row r="32" spans="1:2">
      <c r="A32" t="s">
        <v>47</v>
      </c>
      <c r="B32">
        <v>3769</v>
      </c>
    </row>
    <row r="33" spans="1:2">
      <c r="A33" t="s">
        <v>78</v>
      </c>
      <c r="B33">
        <v>3769</v>
      </c>
    </row>
    <row r="34" spans="1:2">
      <c r="A34" t="s">
        <v>79</v>
      </c>
      <c r="B34">
        <v>7538</v>
      </c>
    </row>
    <row r="35" spans="1:2">
      <c r="A35" t="s">
        <v>63</v>
      </c>
      <c r="B35">
        <v>7538</v>
      </c>
    </row>
    <row r="37" spans="1:2">
      <c r="A37" t="s">
        <v>83</v>
      </c>
    </row>
    <row r="38" spans="1:2">
      <c r="A38" t="s">
        <v>84</v>
      </c>
      <c r="B38" t="s">
        <v>77</v>
      </c>
    </row>
    <row r="39" spans="1:2">
      <c r="A39">
        <v>0</v>
      </c>
      <c r="B39">
        <v>0</v>
      </c>
    </row>
    <row r="40" spans="1:2">
      <c r="A40">
        <v>1</v>
      </c>
      <c r="B40">
        <v>119.9</v>
      </c>
    </row>
    <row r="41" spans="1:2">
      <c r="A41">
        <v>2</v>
      </c>
      <c r="B41">
        <v>239.8</v>
      </c>
    </row>
    <row r="42" spans="1:2">
      <c r="A42">
        <v>3</v>
      </c>
      <c r="B42">
        <v>359.7</v>
      </c>
    </row>
    <row r="43" spans="1:2">
      <c r="A43">
        <v>4</v>
      </c>
      <c r="B43">
        <v>479.6</v>
      </c>
    </row>
    <row r="44" spans="1:2">
      <c r="A44">
        <v>5</v>
      </c>
      <c r="B44">
        <v>599.5</v>
      </c>
    </row>
    <row r="45" spans="1:2">
      <c r="A45">
        <v>6</v>
      </c>
      <c r="B45">
        <v>719.4</v>
      </c>
    </row>
    <row r="46" spans="1:2">
      <c r="A46">
        <v>7</v>
      </c>
      <c r="B46">
        <v>839.3</v>
      </c>
    </row>
    <row r="47" spans="1:2">
      <c r="A47">
        <v>8</v>
      </c>
      <c r="B47">
        <v>959.2</v>
      </c>
    </row>
    <row r="48" spans="1:2">
      <c r="A48">
        <v>9</v>
      </c>
      <c r="B48">
        <v>1079.0999999999999</v>
      </c>
    </row>
    <row r="49" spans="1:4">
      <c r="A49">
        <v>10</v>
      </c>
      <c r="B49">
        <v>1199</v>
      </c>
    </row>
    <row r="51" spans="1:4">
      <c r="A51" t="s">
        <v>85</v>
      </c>
    </row>
    <row r="52" spans="1:4">
      <c r="A52" t="s">
        <v>48</v>
      </c>
      <c r="B52" t="s">
        <v>66</v>
      </c>
      <c r="C52" t="s">
        <v>68</v>
      </c>
      <c r="D52" t="s">
        <v>67</v>
      </c>
    </row>
    <row r="53" spans="1:4">
      <c r="A53" s="24">
        <v>0</v>
      </c>
      <c r="B53" s="27">
        <v>1.0999999999999999E-2</v>
      </c>
      <c r="C53" s="24">
        <v>0</v>
      </c>
      <c r="D53" s="24">
        <v>0</v>
      </c>
    </row>
    <row r="54" spans="1:4">
      <c r="A54" s="24">
        <f t="shared" ref="A54:A62" si="0">C54+0.01</f>
        <v>7850.01</v>
      </c>
      <c r="B54" s="27">
        <v>2.1999999999999999E-2</v>
      </c>
      <c r="C54" s="24">
        <v>7850</v>
      </c>
      <c r="D54" s="24">
        <v>86.35</v>
      </c>
    </row>
    <row r="55" spans="1:4">
      <c r="A55" s="24">
        <f t="shared" si="0"/>
        <v>18610.009999999998</v>
      </c>
      <c r="B55" s="27">
        <v>4.3999999999999997E-2</v>
      </c>
      <c r="C55" s="24">
        <v>18610</v>
      </c>
      <c r="D55" s="24">
        <v>323.07</v>
      </c>
    </row>
    <row r="56" spans="1:4">
      <c r="A56" s="24">
        <f t="shared" si="0"/>
        <v>29372.01</v>
      </c>
      <c r="B56" s="27">
        <v>6.6000000000000003E-2</v>
      </c>
      <c r="C56" s="24">
        <v>29372</v>
      </c>
      <c r="D56" s="24">
        <v>796.6</v>
      </c>
    </row>
    <row r="57" spans="1:4">
      <c r="A57" s="24">
        <f t="shared" si="0"/>
        <v>40773.01</v>
      </c>
      <c r="B57" s="27">
        <v>8.7999999999999995E-2</v>
      </c>
      <c r="C57" s="24">
        <v>40773</v>
      </c>
      <c r="D57" s="24">
        <v>1549.07</v>
      </c>
    </row>
    <row r="58" spans="1:4">
      <c r="A58" s="24">
        <f t="shared" si="0"/>
        <v>51530.01</v>
      </c>
      <c r="B58" s="27">
        <v>0.1023</v>
      </c>
      <c r="C58" s="24">
        <v>51530</v>
      </c>
      <c r="D58" s="24">
        <v>2495.69</v>
      </c>
    </row>
    <row r="59" spans="1:4">
      <c r="A59" s="24">
        <f t="shared" si="0"/>
        <v>263222.01</v>
      </c>
      <c r="B59" s="27">
        <v>0.1133</v>
      </c>
      <c r="C59" s="24">
        <v>263222</v>
      </c>
      <c r="D59" s="24">
        <v>24151.78</v>
      </c>
    </row>
    <row r="60" spans="1:4">
      <c r="A60" s="24">
        <f t="shared" si="0"/>
        <v>315866.01</v>
      </c>
      <c r="B60" s="27">
        <v>0.12429999999999999</v>
      </c>
      <c r="C60" s="24">
        <v>315866</v>
      </c>
      <c r="D60" s="24">
        <v>30116.35</v>
      </c>
    </row>
    <row r="61" spans="1:4">
      <c r="A61" s="24">
        <f t="shared" si="0"/>
        <v>526443.01</v>
      </c>
      <c r="B61" s="27">
        <v>0.1353</v>
      </c>
      <c r="C61" s="24">
        <v>526443</v>
      </c>
      <c r="D61" s="24">
        <v>56291.07</v>
      </c>
    </row>
    <row r="62" spans="1:4">
      <c r="A62" s="24">
        <f t="shared" si="0"/>
        <v>1000000.01</v>
      </c>
      <c r="B62" s="27">
        <v>0.14630000000000001</v>
      </c>
      <c r="C62" s="24">
        <v>1000000</v>
      </c>
      <c r="D62" s="24">
        <v>120363.33</v>
      </c>
    </row>
    <row r="64" spans="1:4">
      <c r="A64" t="s">
        <v>86</v>
      </c>
    </row>
    <row r="65" spans="1:4">
      <c r="A65" t="s">
        <v>48</v>
      </c>
      <c r="B65" t="s">
        <v>66</v>
      </c>
      <c r="C65" t="s">
        <v>68</v>
      </c>
      <c r="D65" t="s">
        <v>67</v>
      </c>
    </row>
    <row r="66" spans="1:4">
      <c r="A66" s="24">
        <v>0</v>
      </c>
      <c r="B66" s="27">
        <v>1.0999999999999999E-2</v>
      </c>
      <c r="C66" s="24">
        <v>0</v>
      </c>
      <c r="D66" s="24">
        <v>0</v>
      </c>
    </row>
    <row r="67" spans="1:4">
      <c r="A67" s="28">
        <f>C67+0.01</f>
        <v>15700.01</v>
      </c>
      <c r="B67" s="27">
        <v>2.1999999999999999E-2</v>
      </c>
      <c r="C67" s="24">
        <v>15700</v>
      </c>
      <c r="D67">
        <v>172.7</v>
      </c>
    </row>
    <row r="68" spans="1:4">
      <c r="A68" s="28">
        <f t="shared" ref="A68:A72" si="1">C68+0.01</f>
        <v>37220.01</v>
      </c>
      <c r="B68" s="27">
        <v>4.3999999999999997E-2</v>
      </c>
      <c r="C68" s="24">
        <v>37220</v>
      </c>
      <c r="D68">
        <v>646.14</v>
      </c>
    </row>
    <row r="69" spans="1:4">
      <c r="A69" s="28">
        <f t="shared" si="1"/>
        <v>58744.01</v>
      </c>
      <c r="B69" s="27">
        <v>6.6000000000000003E-2</v>
      </c>
      <c r="C69" s="24">
        <v>58744</v>
      </c>
      <c r="D69">
        <v>1593.2</v>
      </c>
    </row>
    <row r="70" spans="1:4">
      <c r="A70" s="28">
        <f t="shared" si="1"/>
        <v>81546.009999999995</v>
      </c>
      <c r="B70" s="27">
        <v>8.7999999999999995E-2</v>
      </c>
      <c r="C70" s="24">
        <v>81546</v>
      </c>
      <c r="D70">
        <v>3098.13</v>
      </c>
    </row>
    <row r="71" spans="1:4">
      <c r="A71" s="28">
        <f t="shared" si="1"/>
        <v>103060.01</v>
      </c>
      <c r="B71" s="27">
        <v>0.1023</v>
      </c>
      <c r="C71" s="24">
        <v>103060</v>
      </c>
      <c r="D71">
        <v>4991.3599999999997</v>
      </c>
    </row>
    <row r="72" spans="1:4">
      <c r="A72" s="28">
        <f t="shared" si="1"/>
        <v>526444.01</v>
      </c>
      <c r="B72" s="27">
        <v>0.1133</v>
      </c>
      <c r="C72" s="24">
        <v>526444</v>
      </c>
      <c r="D72">
        <v>48303.54</v>
      </c>
    </row>
    <row r="73" spans="1:4" s="171" customFormat="1">
      <c r="A73" s="28">
        <f>C73+0.01</f>
        <v>631732.01</v>
      </c>
      <c r="B73" s="27">
        <v>0.12429999999999999</v>
      </c>
      <c r="C73" s="24">
        <v>631732</v>
      </c>
      <c r="D73">
        <v>60232.67</v>
      </c>
    </row>
    <row r="74" spans="1:4">
      <c r="A74" s="28">
        <f t="shared" ref="A74:A75" si="2">C74+0.01</f>
        <v>1000000.01</v>
      </c>
      <c r="B74" s="27">
        <v>0.1353</v>
      </c>
      <c r="C74" s="24">
        <v>1000000</v>
      </c>
      <c r="D74">
        <v>106008.38</v>
      </c>
    </row>
    <row r="75" spans="1:4">
      <c r="A75" s="28">
        <f t="shared" si="2"/>
        <v>1052866.01</v>
      </c>
      <c r="B75" s="27">
        <v>0.14630000000000001</v>
      </c>
      <c r="C75" s="24">
        <v>1052866</v>
      </c>
      <c r="D75">
        <v>113163.86</v>
      </c>
    </row>
    <row r="77" spans="1:4">
      <c r="A77" t="s">
        <v>87</v>
      </c>
    </row>
    <row r="78" spans="1:4">
      <c r="A78" t="s">
        <v>48</v>
      </c>
      <c r="B78" t="s">
        <v>66</v>
      </c>
      <c r="C78" t="s">
        <v>68</v>
      </c>
      <c r="D78" t="s">
        <v>67</v>
      </c>
    </row>
    <row r="79" spans="1:4">
      <c r="A79" s="24">
        <v>0</v>
      </c>
      <c r="B79" s="27">
        <v>1.0999999999999999E-2</v>
      </c>
      <c r="C79" s="24">
        <v>0</v>
      </c>
      <c r="D79" s="24">
        <v>0</v>
      </c>
    </row>
    <row r="80" spans="1:4">
      <c r="A80" s="28">
        <f t="shared" ref="A80:A88" si="3">C80+0.01</f>
        <v>15710.01</v>
      </c>
      <c r="B80" s="27">
        <v>2.1999999999999999E-2</v>
      </c>
      <c r="C80" s="24">
        <v>15710</v>
      </c>
      <c r="D80" s="24">
        <v>172.81</v>
      </c>
    </row>
    <row r="81" spans="1:4">
      <c r="A81" s="28">
        <f t="shared" si="3"/>
        <v>37221.01</v>
      </c>
      <c r="B81" s="27">
        <v>4.3999999999999997E-2</v>
      </c>
      <c r="C81" s="24">
        <v>37221</v>
      </c>
      <c r="D81" s="24">
        <v>646.04999999999995</v>
      </c>
    </row>
    <row r="82" spans="1:4">
      <c r="A82" s="28">
        <f t="shared" si="3"/>
        <v>47982.01</v>
      </c>
      <c r="B82" s="27">
        <v>6.6000000000000003E-2</v>
      </c>
      <c r="C82" s="24">
        <v>47982</v>
      </c>
      <c r="D82" s="24">
        <v>1119.53</v>
      </c>
    </row>
    <row r="83" spans="1:4">
      <c r="A83" s="28">
        <f t="shared" si="3"/>
        <v>59383.01</v>
      </c>
      <c r="B83" s="27">
        <v>8.7999999999999995E-2</v>
      </c>
      <c r="C83" s="24">
        <v>59383</v>
      </c>
      <c r="D83" s="24">
        <v>1872</v>
      </c>
    </row>
    <row r="84" spans="1:4">
      <c r="A84" s="28">
        <f t="shared" si="3"/>
        <v>70142.009999999995</v>
      </c>
      <c r="B84" s="27">
        <v>0.1023</v>
      </c>
      <c r="C84" s="24">
        <v>70142</v>
      </c>
      <c r="D84" s="24">
        <v>2818.79</v>
      </c>
    </row>
    <row r="85" spans="1:4">
      <c r="A85" s="28">
        <f t="shared" si="3"/>
        <v>357981.01</v>
      </c>
      <c r="B85" s="27">
        <v>0.1133</v>
      </c>
      <c r="C85" s="24">
        <v>357981</v>
      </c>
      <c r="D85" s="24">
        <v>32264.720000000001</v>
      </c>
    </row>
    <row r="86" spans="1:4">
      <c r="A86" s="28">
        <f t="shared" si="3"/>
        <v>429578.01</v>
      </c>
      <c r="B86" s="27">
        <v>0.12429999999999999</v>
      </c>
      <c r="C86" s="24">
        <v>429578</v>
      </c>
      <c r="D86" s="24">
        <v>40376.660000000003</v>
      </c>
    </row>
    <row r="87" spans="1:4">
      <c r="A87" s="28">
        <f t="shared" si="3"/>
        <v>715962.01</v>
      </c>
      <c r="B87" s="27">
        <v>0.1353</v>
      </c>
      <c r="C87" s="24">
        <v>715962</v>
      </c>
      <c r="D87" s="24">
        <v>75974.19</v>
      </c>
    </row>
    <row r="88" spans="1:4">
      <c r="A88" s="28">
        <f t="shared" si="3"/>
        <v>1000000.01</v>
      </c>
      <c r="B88" s="27">
        <v>0.14630000000000001</v>
      </c>
      <c r="C88" s="24">
        <v>1000000</v>
      </c>
      <c r="D88" s="24">
        <v>114404.53</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dimension ref="A1:E88"/>
  <sheetViews>
    <sheetView topLeftCell="A55" workbookViewId="0">
      <selection activeCell="A2" sqref="A2:F2063"/>
    </sheetView>
  </sheetViews>
  <sheetFormatPr defaultColWidth="9.140625" defaultRowHeight="15"/>
  <cols>
    <col min="1" max="1" width="13.140625" style="41" customWidth="1"/>
    <col min="2" max="2" width="15.140625" style="41" customWidth="1"/>
    <col min="3" max="3" width="15.85546875" style="41" customWidth="1"/>
    <col min="4" max="4" width="13.85546875" style="41" customWidth="1"/>
    <col min="5" max="16384" width="9.140625" style="41"/>
  </cols>
  <sheetData>
    <row r="1" spans="1:5">
      <c r="A1" s="18"/>
      <c r="B1" s="25"/>
    </row>
    <row r="2" spans="1:5">
      <c r="A2" s="18" t="s">
        <v>70</v>
      </c>
      <c r="B2" s="25" t="str">
        <f>'WH Calculations'!J9</f>
        <v>Single</v>
      </c>
      <c r="C2" s="41" t="s">
        <v>43</v>
      </c>
      <c r="D2" s="41" t="str">
        <f>IF(B2="Married",IF(B3&gt;1,"Married2","Married1"),B2)</f>
        <v>Single</v>
      </c>
      <c r="E2" s="41" t="str">
        <f>IF(OR(D2="Married1",D2="Married2"),"Married",D2)</f>
        <v>Single</v>
      </c>
    </row>
    <row r="3" spans="1:5">
      <c r="A3" s="18" t="s">
        <v>5</v>
      </c>
      <c r="B3" s="25">
        <f>'WH Calculations'!J10</f>
        <v>0</v>
      </c>
      <c r="C3" s="41" t="s">
        <v>71</v>
      </c>
      <c r="D3" s="41">
        <f>VLOOKUP(D2,LowIncomeExemption,2,FALSE)</f>
        <v>13419</v>
      </c>
    </row>
    <row r="4" spans="1:5">
      <c r="A4" s="18" t="s">
        <v>6</v>
      </c>
      <c r="B4" s="25">
        <f>'WH Calculations'!J11</f>
        <v>0</v>
      </c>
      <c r="C4" s="41" t="s">
        <v>72</v>
      </c>
      <c r="D4" s="41">
        <f>IFERROR(VLOOKUP(B4,EstimatedDeduction,2,TRUE),0)</f>
        <v>0</v>
      </c>
    </row>
    <row r="5" spans="1:5">
      <c r="A5" s="18" t="s">
        <v>7</v>
      </c>
      <c r="B5" s="83">
        <f>'WH Calculations'!J12</f>
        <v>0</v>
      </c>
      <c r="C5" s="41" t="s">
        <v>73</v>
      </c>
      <c r="D5" s="41">
        <f>VLOOKUP(D2,StandardDeduction,2,FALSE)</f>
        <v>3769</v>
      </c>
    </row>
    <row r="6" spans="1:5">
      <c r="A6" s="18" t="s">
        <v>0</v>
      </c>
      <c r="B6" s="45">
        <f>'WH Calculations'!J3</f>
        <v>0</v>
      </c>
      <c r="C6" s="41" t="s">
        <v>74</v>
      </c>
      <c r="D6" s="41">
        <f>VLOOKUP(B3,ExemptionAllowance,2,TRUE)</f>
        <v>0</v>
      </c>
    </row>
    <row r="7" spans="1:5">
      <c r="A7" s="18" t="s">
        <v>59</v>
      </c>
      <c r="B7" s="26"/>
      <c r="C7" s="41" t="s">
        <v>75</v>
      </c>
      <c r="D7" s="41" t="str">
        <f>E2&amp;B8&amp;"State"</f>
        <v>SingleAnnualState</v>
      </c>
    </row>
    <row r="8" spans="1:5">
      <c r="A8" s="18" t="s">
        <v>60</v>
      </c>
      <c r="B8" s="26" t="s">
        <v>77</v>
      </c>
      <c r="D8" s="19">
        <f>B6-D4-D5</f>
        <v>-3769</v>
      </c>
    </row>
    <row r="9" spans="1:5">
      <c r="A9" s="18"/>
      <c r="B9" s="26"/>
      <c r="D9" s="27" t="e">
        <f ca="1">VLOOKUP($D$8,INDIRECT($D$7),2,TRUE)</f>
        <v>#N/A</v>
      </c>
      <c r="E9" s="27"/>
    </row>
    <row r="10" spans="1:5">
      <c r="A10" s="18" t="s">
        <v>76</v>
      </c>
      <c r="D10" s="40" t="e">
        <f ca="1">VLOOKUP($D$8,INDIRECT($D$7),3,TRUE)</f>
        <v>#N/A</v>
      </c>
    </row>
    <row r="11" spans="1:5">
      <c r="A11" s="18" t="s">
        <v>43</v>
      </c>
      <c r="B11" s="41" t="s">
        <v>77</v>
      </c>
      <c r="D11" s="40" t="e">
        <f ca="1">VLOOKUP($D$8,INDIRECT($D$7),4,TRUE)</f>
        <v>#N/A</v>
      </c>
    </row>
    <row r="12" spans="1:5">
      <c r="A12" s="18" t="s">
        <v>47</v>
      </c>
      <c r="B12" s="41">
        <v>13419</v>
      </c>
      <c r="D12" s="19" t="e">
        <f ca="1">D9*(D8-D10)+D11-D6</f>
        <v>#N/A</v>
      </c>
    </row>
    <row r="13" spans="1:5">
      <c r="A13" s="18" t="s">
        <v>78</v>
      </c>
      <c r="B13" s="41">
        <v>13419</v>
      </c>
    </row>
    <row r="14" spans="1:5">
      <c r="A14" s="18" t="s">
        <v>79</v>
      </c>
      <c r="B14" s="41">
        <v>26838</v>
      </c>
    </row>
    <row r="15" spans="1:5">
      <c r="A15" s="18" t="s">
        <v>63</v>
      </c>
      <c r="B15" s="41">
        <v>26838</v>
      </c>
    </row>
    <row r="17" spans="1:2">
      <c r="A17" s="18" t="s">
        <v>80</v>
      </c>
    </row>
    <row r="18" spans="1:2">
      <c r="A18" s="18" t="s">
        <v>81</v>
      </c>
      <c r="B18" s="41" t="s">
        <v>77</v>
      </c>
    </row>
    <row r="19" spans="1:2">
      <c r="A19" s="41">
        <v>1</v>
      </c>
      <c r="B19" s="41">
        <v>1000</v>
      </c>
    </row>
    <row r="20" spans="1:2">
      <c r="A20" s="41">
        <v>2</v>
      </c>
      <c r="B20" s="41">
        <v>2000</v>
      </c>
    </row>
    <row r="21" spans="1:2">
      <c r="A21" s="41">
        <v>3</v>
      </c>
      <c r="B21" s="41">
        <v>3000</v>
      </c>
    </row>
    <row r="22" spans="1:2">
      <c r="A22" s="41">
        <v>4</v>
      </c>
      <c r="B22" s="41">
        <v>4000</v>
      </c>
    </row>
    <row r="23" spans="1:2">
      <c r="A23" s="41">
        <v>5</v>
      </c>
      <c r="B23" s="41">
        <v>5000</v>
      </c>
    </row>
    <row r="24" spans="1:2">
      <c r="A24" s="41">
        <v>6</v>
      </c>
      <c r="B24" s="41">
        <v>6000</v>
      </c>
    </row>
    <row r="25" spans="1:2">
      <c r="A25" s="41">
        <v>7</v>
      </c>
      <c r="B25" s="41">
        <v>7000</v>
      </c>
    </row>
    <row r="26" spans="1:2">
      <c r="A26" s="41">
        <v>8</v>
      </c>
      <c r="B26" s="41">
        <v>8000</v>
      </c>
    </row>
    <row r="27" spans="1:2">
      <c r="A27" s="41">
        <v>9</v>
      </c>
      <c r="B27" s="41">
        <v>9000</v>
      </c>
    </row>
    <row r="28" spans="1:2">
      <c r="A28" s="41">
        <v>10</v>
      </c>
      <c r="B28" s="41">
        <v>10000</v>
      </c>
    </row>
    <row r="30" spans="1:2">
      <c r="A30" s="41" t="s">
        <v>82</v>
      </c>
    </row>
    <row r="31" spans="1:2">
      <c r="A31" s="41" t="s">
        <v>43</v>
      </c>
      <c r="B31" s="41" t="s">
        <v>77</v>
      </c>
    </row>
    <row r="32" spans="1:2">
      <c r="A32" s="41" t="s">
        <v>47</v>
      </c>
      <c r="B32" s="41">
        <v>3769</v>
      </c>
    </row>
    <row r="33" spans="1:2">
      <c r="A33" s="41" t="s">
        <v>78</v>
      </c>
      <c r="B33" s="41">
        <v>3769</v>
      </c>
    </row>
    <row r="34" spans="1:2">
      <c r="A34" s="41" t="s">
        <v>79</v>
      </c>
      <c r="B34" s="41">
        <v>7538</v>
      </c>
    </row>
    <row r="35" spans="1:2">
      <c r="A35" s="41" t="s">
        <v>63</v>
      </c>
      <c r="B35" s="41">
        <v>7538</v>
      </c>
    </row>
    <row r="37" spans="1:2">
      <c r="A37" s="41" t="s">
        <v>83</v>
      </c>
    </row>
    <row r="38" spans="1:2">
      <c r="A38" s="41" t="s">
        <v>84</v>
      </c>
      <c r="B38" s="41" t="s">
        <v>77</v>
      </c>
    </row>
    <row r="39" spans="1:2">
      <c r="A39" s="41">
        <v>0</v>
      </c>
      <c r="B39" s="41">
        <v>0</v>
      </c>
    </row>
    <row r="40" spans="1:2">
      <c r="A40" s="41">
        <v>1</v>
      </c>
      <c r="B40" s="41">
        <v>119.9</v>
      </c>
    </row>
    <row r="41" spans="1:2">
      <c r="A41" s="41">
        <v>2</v>
      </c>
      <c r="B41" s="41">
        <v>239.8</v>
      </c>
    </row>
    <row r="42" spans="1:2">
      <c r="A42" s="41">
        <v>3</v>
      </c>
      <c r="B42" s="41">
        <v>359.7</v>
      </c>
    </row>
    <row r="43" spans="1:2">
      <c r="A43" s="41">
        <v>4</v>
      </c>
      <c r="B43" s="41">
        <v>479.6</v>
      </c>
    </row>
    <row r="44" spans="1:2">
      <c r="A44" s="41">
        <v>5</v>
      </c>
      <c r="B44" s="41">
        <v>599.5</v>
      </c>
    </row>
    <row r="45" spans="1:2">
      <c r="A45" s="41">
        <v>6</v>
      </c>
      <c r="B45" s="41">
        <v>719.4</v>
      </c>
    </row>
    <row r="46" spans="1:2">
      <c r="A46" s="41">
        <v>7</v>
      </c>
      <c r="B46" s="41">
        <v>839.3</v>
      </c>
    </row>
    <row r="47" spans="1:2">
      <c r="A47" s="41">
        <v>8</v>
      </c>
      <c r="B47" s="41">
        <v>959.2</v>
      </c>
    </row>
    <row r="48" spans="1:2">
      <c r="A48" s="41">
        <v>9</v>
      </c>
      <c r="B48" s="41">
        <v>1079.0999999999999</v>
      </c>
    </row>
    <row r="49" spans="1:4">
      <c r="A49" s="41">
        <v>10</v>
      </c>
      <c r="B49" s="41">
        <v>1199</v>
      </c>
    </row>
    <row r="51" spans="1:4">
      <c r="A51" s="41" t="s">
        <v>85</v>
      </c>
    </row>
    <row r="52" spans="1:4">
      <c r="A52" s="41" t="s">
        <v>48</v>
      </c>
      <c r="B52" s="41" t="s">
        <v>66</v>
      </c>
      <c r="C52" s="41" t="s">
        <v>68</v>
      </c>
      <c r="D52" s="41" t="s">
        <v>67</v>
      </c>
    </row>
    <row r="53" spans="1:4">
      <c r="A53" s="24">
        <v>0</v>
      </c>
      <c r="B53" s="27">
        <v>1.0999999999999999E-2</v>
      </c>
      <c r="C53" s="24">
        <v>0</v>
      </c>
      <c r="D53" s="24">
        <v>0</v>
      </c>
    </row>
    <row r="54" spans="1:4">
      <c r="A54" s="24">
        <v>7850.01</v>
      </c>
      <c r="B54" s="27">
        <v>2.1999999999999999E-2</v>
      </c>
      <c r="C54" s="24">
        <v>7850</v>
      </c>
      <c r="D54" s="24">
        <v>86.35</v>
      </c>
    </row>
    <row r="55" spans="1:4">
      <c r="A55" s="24">
        <v>18610.009999999998</v>
      </c>
      <c r="B55" s="27">
        <v>4.3999999999999997E-2</v>
      </c>
      <c r="C55" s="24">
        <v>18610</v>
      </c>
      <c r="D55" s="24">
        <v>323.07</v>
      </c>
    </row>
    <row r="56" spans="1:4">
      <c r="A56" s="24">
        <v>29372.01</v>
      </c>
      <c r="B56" s="27">
        <v>6.6000000000000003E-2</v>
      </c>
      <c r="C56" s="24">
        <v>29372</v>
      </c>
      <c r="D56" s="24">
        <v>796.6</v>
      </c>
    </row>
    <row r="57" spans="1:4">
      <c r="A57" s="24">
        <v>40773.01</v>
      </c>
      <c r="B57" s="27">
        <v>8.7999999999999995E-2</v>
      </c>
      <c r="C57" s="24">
        <v>40773</v>
      </c>
      <c r="D57" s="24">
        <v>1549.07</v>
      </c>
    </row>
    <row r="58" spans="1:4">
      <c r="A58" s="24">
        <v>51530.01</v>
      </c>
      <c r="B58" s="27">
        <v>0.1023</v>
      </c>
      <c r="C58" s="24">
        <v>51530</v>
      </c>
      <c r="D58" s="24">
        <v>2495.69</v>
      </c>
    </row>
    <row r="59" spans="1:4">
      <c r="A59" s="24">
        <v>263222.01</v>
      </c>
      <c r="B59" s="27">
        <v>0.1133</v>
      </c>
      <c r="C59" s="24">
        <v>263222</v>
      </c>
      <c r="D59" s="24">
        <v>24151.78</v>
      </c>
    </row>
    <row r="60" spans="1:4">
      <c r="A60" s="24">
        <v>315866.01</v>
      </c>
      <c r="B60" s="27">
        <v>0.12429999999999999</v>
      </c>
      <c r="C60" s="24">
        <v>315866</v>
      </c>
      <c r="D60" s="24">
        <v>30116.35</v>
      </c>
    </row>
    <row r="61" spans="1:4">
      <c r="A61" s="24">
        <v>526443.01</v>
      </c>
      <c r="B61" s="27">
        <v>0.1353</v>
      </c>
      <c r="C61" s="24">
        <v>526443</v>
      </c>
      <c r="D61" s="24">
        <v>56291.07</v>
      </c>
    </row>
    <row r="62" spans="1:4">
      <c r="A62" s="24">
        <v>1000000.01</v>
      </c>
      <c r="B62" s="27">
        <v>0.14630000000000001</v>
      </c>
      <c r="C62" s="24">
        <v>1000000</v>
      </c>
      <c r="D62" s="24">
        <v>120363.33</v>
      </c>
    </row>
    <row r="64" spans="1:4">
      <c r="A64" s="41" t="s">
        <v>86</v>
      </c>
    </row>
    <row r="65" spans="1:4">
      <c r="A65" s="41" t="s">
        <v>48</v>
      </c>
      <c r="B65" s="41" t="s">
        <v>66</v>
      </c>
      <c r="C65" s="41" t="s">
        <v>68</v>
      </c>
      <c r="D65" s="41" t="s">
        <v>67</v>
      </c>
    </row>
    <row r="66" spans="1:4">
      <c r="A66" s="24">
        <v>0</v>
      </c>
      <c r="B66" s="27">
        <v>1.0999999999999999E-2</v>
      </c>
      <c r="C66" s="24">
        <v>0</v>
      </c>
      <c r="D66" s="24">
        <v>0</v>
      </c>
    </row>
    <row r="67" spans="1:4">
      <c r="A67" s="28">
        <v>15700.01</v>
      </c>
      <c r="B67" s="27">
        <v>2.1999999999999999E-2</v>
      </c>
      <c r="C67" s="24">
        <v>15700</v>
      </c>
      <c r="D67" s="41">
        <v>172.7</v>
      </c>
    </row>
    <row r="68" spans="1:4">
      <c r="A68" s="28">
        <v>37220.01</v>
      </c>
      <c r="B68" s="27">
        <v>4.3999999999999997E-2</v>
      </c>
      <c r="C68" s="24">
        <v>37220</v>
      </c>
      <c r="D68" s="41">
        <v>646.14</v>
      </c>
    </row>
    <row r="69" spans="1:4">
      <c r="A69" s="28">
        <v>58744.01</v>
      </c>
      <c r="B69" s="27">
        <v>6.6000000000000003E-2</v>
      </c>
      <c r="C69" s="24">
        <v>58744</v>
      </c>
      <c r="D69" s="41">
        <v>1593.2</v>
      </c>
    </row>
    <row r="70" spans="1:4">
      <c r="A70" s="28">
        <v>81546.009999999995</v>
      </c>
      <c r="B70" s="27">
        <v>8.7999999999999995E-2</v>
      </c>
      <c r="C70" s="24">
        <v>81546</v>
      </c>
      <c r="D70" s="41">
        <v>3098.13</v>
      </c>
    </row>
    <row r="71" spans="1:4">
      <c r="A71" s="28">
        <v>103060.01</v>
      </c>
      <c r="B71" s="27">
        <v>0.1023</v>
      </c>
      <c r="C71" s="24">
        <v>103060</v>
      </c>
      <c r="D71" s="41">
        <v>4991.3599999999997</v>
      </c>
    </row>
    <row r="72" spans="1:4" s="171" customFormat="1">
      <c r="A72" s="28">
        <v>526444.01</v>
      </c>
      <c r="B72" s="27">
        <v>0.1133</v>
      </c>
      <c r="C72" s="24">
        <v>526444</v>
      </c>
      <c r="D72" s="171">
        <v>48303.54</v>
      </c>
    </row>
    <row r="73" spans="1:4">
      <c r="A73" s="28">
        <v>631732.01</v>
      </c>
      <c r="B73" s="27">
        <v>0.12429999999999999</v>
      </c>
      <c r="C73" s="24">
        <v>631732</v>
      </c>
      <c r="D73" s="41">
        <v>60232.67</v>
      </c>
    </row>
    <row r="74" spans="1:4">
      <c r="A74" s="28">
        <v>1000000.01</v>
      </c>
      <c r="B74" s="27">
        <v>0.1353</v>
      </c>
      <c r="C74" s="24">
        <v>1000000</v>
      </c>
      <c r="D74" s="41">
        <v>106008.38</v>
      </c>
    </row>
    <row r="75" spans="1:4">
      <c r="A75" s="28">
        <v>1052866.01</v>
      </c>
      <c r="B75" s="27">
        <v>0.14630000000000001</v>
      </c>
      <c r="C75" s="24">
        <v>1052866</v>
      </c>
      <c r="D75" s="41">
        <v>113163.86</v>
      </c>
    </row>
    <row r="77" spans="1:4">
      <c r="A77" s="41" t="s">
        <v>87</v>
      </c>
    </row>
    <row r="78" spans="1:4">
      <c r="A78" s="41" t="s">
        <v>48</v>
      </c>
      <c r="B78" s="41" t="s">
        <v>66</v>
      </c>
      <c r="C78" s="41" t="s">
        <v>68</v>
      </c>
      <c r="D78" s="41" t="s">
        <v>67</v>
      </c>
    </row>
    <row r="79" spans="1:4">
      <c r="A79" s="24">
        <v>0</v>
      </c>
      <c r="B79" s="27">
        <v>1.0999999999999999E-2</v>
      </c>
      <c r="C79" s="24">
        <v>0</v>
      </c>
      <c r="D79" s="24">
        <v>0</v>
      </c>
    </row>
    <row r="80" spans="1:4">
      <c r="A80" s="28">
        <v>15710.01</v>
      </c>
      <c r="B80" s="27">
        <v>2.1999999999999999E-2</v>
      </c>
      <c r="C80" s="24">
        <v>15710</v>
      </c>
      <c r="D80" s="24">
        <v>172.81</v>
      </c>
    </row>
    <row r="81" spans="1:4">
      <c r="A81" s="28">
        <v>37221.01</v>
      </c>
      <c r="B81" s="27">
        <v>4.3999999999999997E-2</v>
      </c>
      <c r="C81" s="24">
        <v>37221</v>
      </c>
      <c r="D81" s="24">
        <v>646.04999999999995</v>
      </c>
    </row>
    <row r="82" spans="1:4">
      <c r="A82" s="28">
        <v>47982.01</v>
      </c>
      <c r="B82" s="27">
        <v>6.6000000000000003E-2</v>
      </c>
      <c r="C82" s="24">
        <v>47982</v>
      </c>
      <c r="D82" s="24">
        <v>1119.53</v>
      </c>
    </row>
    <row r="83" spans="1:4">
      <c r="A83" s="28">
        <v>59383.01</v>
      </c>
      <c r="B83" s="27">
        <v>8.7999999999999995E-2</v>
      </c>
      <c r="C83" s="24">
        <v>59383</v>
      </c>
      <c r="D83" s="24">
        <v>1872</v>
      </c>
    </row>
    <row r="84" spans="1:4">
      <c r="A84" s="28">
        <v>70142.009999999995</v>
      </c>
      <c r="B84" s="27">
        <v>0.1023</v>
      </c>
      <c r="C84" s="24">
        <v>70142</v>
      </c>
      <c r="D84" s="24">
        <v>2818.79</v>
      </c>
    </row>
    <row r="85" spans="1:4">
      <c r="A85" s="28">
        <v>357981.01</v>
      </c>
      <c r="B85" s="27">
        <v>0.1133</v>
      </c>
      <c r="C85" s="24">
        <v>357981</v>
      </c>
      <c r="D85" s="24">
        <v>32264.720000000001</v>
      </c>
    </row>
    <row r="86" spans="1:4">
      <c r="A86" s="28">
        <v>429578.01</v>
      </c>
      <c r="B86" s="27">
        <v>0.12429999999999999</v>
      </c>
      <c r="C86" s="24">
        <v>429578</v>
      </c>
      <c r="D86" s="24">
        <v>40376.660000000003</v>
      </c>
    </row>
    <row r="87" spans="1:4">
      <c r="A87" s="28">
        <v>715962.01</v>
      </c>
      <c r="B87" s="27">
        <v>0.1353</v>
      </c>
      <c r="C87" s="24">
        <v>715962</v>
      </c>
      <c r="D87" s="24">
        <v>75974.19</v>
      </c>
    </row>
    <row r="88" spans="1:4">
      <c r="A88" s="28">
        <v>1000000.01</v>
      </c>
      <c r="B88" s="27">
        <v>0.14630000000000001</v>
      </c>
      <c r="C88" s="24">
        <v>1000000</v>
      </c>
      <c r="D88" s="24">
        <v>114404.53</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dimension ref="A1:E88"/>
  <sheetViews>
    <sheetView topLeftCell="A49" workbookViewId="0">
      <selection activeCell="A2" sqref="A2:F2063"/>
    </sheetView>
  </sheetViews>
  <sheetFormatPr defaultColWidth="9.140625" defaultRowHeight="15"/>
  <cols>
    <col min="1" max="1" width="13.140625" style="82" customWidth="1"/>
    <col min="2" max="2" width="15.140625" style="82" customWidth="1"/>
    <col min="3" max="3" width="15.85546875" style="82" customWidth="1"/>
    <col min="4" max="4" width="13.85546875" style="82" customWidth="1"/>
    <col min="5" max="16384" width="9.140625" style="82"/>
  </cols>
  <sheetData>
    <row r="1" spans="1:5">
      <c r="A1" s="18"/>
      <c r="B1" s="25"/>
    </row>
    <row r="2" spans="1:5">
      <c r="A2" s="18" t="s">
        <v>70</v>
      </c>
      <c r="B2" s="25" t="str">
        <f>'WH Calculations2'!J9</f>
        <v>Single</v>
      </c>
      <c r="C2" s="82" t="s">
        <v>43</v>
      </c>
      <c r="D2" s="82" t="str">
        <f>IF(B2="Married",IF(B3&gt;1,"Married2","Married1"),B2)</f>
        <v>Single</v>
      </c>
      <c r="E2" s="82" t="str">
        <f>IF(OR(D2="Married1",D2="Married2"),"Married",D2)</f>
        <v>Single</v>
      </c>
    </row>
    <row r="3" spans="1:5">
      <c r="A3" s="18" t="s">
        <v>5</v>
      </c>
      <c r="B3" s="25">
        <f>'WH Calculations2'!J10</f>
        <v>0</v>
      </c>
      <c r="C3" s="82" t="s">
        <v>71</v>
      </c>
      <c r="D3" s="82">
        <f>VLOOKUP(D2,LowIncomeExemption,2,FALSE)</f>
        <v>13419</v>
      </c>
    </row>
    <row r="4" spans="1:5">
      <c r="A4" s="18" t="s">
        <v>6</v>
      </c>
      <c r="B4" s="25">
        <f>'WH Calculations2'!J11</f>
        <v>0</v>
      </c>
      <c r="C4" s="82" t="s">
        <v>72</v>
      </c>
      <c r="D4" s="82">
        <f>IFERROR(VLOOKUP(B4,EstimatedDeduction,2,TRUE),0)</f>
        <v>0</v>
      </c>
    </row>
    <row r="5" spans="1:5">
      <c r="A5" s="18" t="s">
        <v>7</v>
      </c>
      <c r="B5" s="25">
        <f>'WH Calculations2'!J12</f>
        <v>0</v>
      </c>
      <c r="C5" s="82" t="s">
        <v>73</v>
      </c>
      <c r="D5" s="82">
        <f>VLOOKUP(D2,StandardDeduction,2,FALSE)</f>
        <v>3769</v>
      </c>
    </row>
    <row r="6" spans="1:5">
      <c r="A6" s="18" t="s">
        <v>0</v>
      </c>
      <c r="B6" s="45">
        <f>'WH Calculations2'!J3</f>
        <v>0</v>
      </c>
      <c r="C6" s="82" t="s">
        <v>74</v>
      </c>
      <c r="D6" s="82">
        <f>VLOOKUP(B3,ExemptionAllowance,2,TRUE)</f>
        <v>0</v>
      </c>
    </row>
    <row r="7" spans="1:5">
      <c r="A7" s="18" t="s">
        <v>59</v>
      </c>
      <c r="B7" s="26"/>
      <c r="C7" s="82" t="s">
        <v>75</v>
      </c>
      <c r="D7" s="82" t="str">
        <f>E2&amp;B8&amp;"State"</f>
        <v>SingleAnnualState</v>
      </c>
    </row>
    <row r="8" spans="1:5">
      <c r="A8" s="18" t="s">
        <v>60</v>
      </c>
      <c r="B8" s="26" t="s">
        <v>77</v>
      </c>
      <c r="D8" s="19">
        <f>B6-D4-D5</f>
        <v>-3769</v>
      </c>
    </row>
    <row r="9" spans="1:5">
      <c r="A9" s="18"/>
      <c r="B9" s="26"/>
      <c r="D9" s="27" t="e">
        <f ca="1">VLOOKUP($D$8,INDIRECT($D$7),2,TRUE)</f>
        <v>#N/A</v>
      </c>
      <c r="E9" s="27"/>
    </row>
    <row r="10" spans="1:5">
      <c r="A10" s="18" t="s">
        <v>76</v>
      </c>
      <c r="D10" s="81" t="e">
        <f ca="1">VLOOKUP($D$8,INDIRECT($D$7),3,TRUE)</f>
        <v>#N/A</v>
      </c>
    </row>
    <row r="11" spans="1:5">
      <c r="A11" s="18" t="s">
        <v>43</v>
      </c>
      <c r="B11" s="82" t="s">
        <v>77</v>
      </c>
      <c r="D11" s="81" t="e">
        <f ca="1">VLOOKUP($D$8,INDIRECT($D$7),4,TRUE)</f>
        <v>#N/A</v>
      </c>
    </row>
    <row r="12" spans="1:5">
      <c r="A12" s="18" t="s">
        <v>47</v>
      </c>
      <c r="B12" s="82">
        <v>13419</v>
      </c>
      <c r="D12" s="19" t="e">
        <f ca="1">D9*(D8-D10)+D11-D6</f>
        <v>#N/A</v>
      </c>
    </row>
    <row r="13" spans="1:5">
      <c r="A13" s="18" t="s">
        <v>78</v>
      </c>
      <c r="B13" s="82">
        <v>13419</v>
      </c>
    </row>
    <row r="14" spans="1:5">
      <c r="A14" s="18" t="s">
        <v>79</v>
      </c>
      <c r="B14" s="82">
        <v>26838</v>
      </c>
    </row>
    <row r="15" spans="1:5">
      <c r="A15" s="18" t="s">
        <v>63</v>
      </c>
      <c r="B15" s="82">
        <v>26838</v>
      </c>
    </row>
    <row r="17" spans="1:2">
      <c r="A17" s="18" t="s">
        <v>80</v>
      </c>
    </row>
    <row r="18" spans="1:2">
      <c r="A18" s="18" t="s">
        <v>81</v>
      </c>
      <c r="B18" s="82" t="s">
        <v>77</v>
      </c>
    </row>
    <row r="19" spans="1:2">
      <c r="A19" s="82">
        <v>1</v>
      </c>
      <c r="B19" s="82">
        <v>1000</v>
      </c>
    </row>
    <row r="20" spans="1:2">
      <c r="A20" s="82">
        <v>2</v>
      </c>
      <c r="B20" s="82">
        <v>2000</v>
      </c>
    </row>
    <row r="21" spans="1:2">
      <c r="A21" s="82">
        <v>3</v>
      </c>
      <c r="B21" s="82">
        <v>3000</v>
      </c>
    </row>
    <row r="22" spans="1:2">
      <c r="A22" s="82">
        <v>4</v>
      </c>
      <c r="B22" s="82">
        <v>4000</v>
      </c>
    </row>
    <row r="23" spans="1:2">
      <c r="A23" s="82">
        <v>5</v>
      </c>
      <c r="B23" s="82">
        <v>5000</v>
      </c>
    </row>
    <row r="24" spans="1:2">
      <c r="A24" s="82">
        <v>6</v>
      </c>
      <c r="B24" s="82">
        <v>6000</v>
      </c>
    </row>
    <row r="25" spans="1:2">
      <c r="A25" s="82">
        <v>7</v>
      </c>
      <c r="B25" s="82">
        <v>7000</v>
      </c>
    </row>
    <row r="26" spans="1:2">
      <c r="A26" s="82">
        <v>8</v>
      </c>
      <c r="B26" s="82">
        <v>8000</v>
      </c>
    </row>
    <row r="27" spans="1:2">
      <c r="A27" s="82">
        <v>9</v>
      </c>
      <c r="B27" s="82">
        <v>9000</v>
      </c>
    </row>
    <row r="28" spans="1:2">
      <c r="A28" s="82">
        <v>10</v>
      </c>
      <c r="B28" s="82">
        <v>10000</v>
      </c>
    </row>
    <row r="30" spans="1:2">
      <c r="A30" s="82" t="s">
        <v>82</v>
      </c>
    </row>
    <row r="31" spans="1:2">
      <c r="A31" s="82" t="s">
        <v>43</v>
      </c>
      <c r="B31" s="82" t="s">
        <v>77</v>
      </c>
    </row>
    <row r="32" spans="1:2">
      <c r="A32" s="82" t="s">
        <v>47</v>
      </c>
      <c r="B32" s="82">
        <v>3769</v>
      </c>
    </row>
    <row r="33" spans="1:2">
      <c r="A33" s="82" t="s">
        <v>78</v>
      </c>
      <c r="B33" s="82">
        <v>3769</v>
      </c>
    </row>
    <row r="34" spans="1:2">
      <c r="A34" s="82" t="s">
        <v>79</v>
      </c>
      <c r="B34" s="82">
        <v>7538</v>
      </c>
    </row>
    <row r="35" spans="1:2">
      <c r="A35" s="82" t="s">
        <v>63</v>
      </c>
      <c r="B35" s="82">
        <v>7538</v>
      </c>
    </row>
    <row r="37" spans="1:2">
      <c r="A37" s="82" t="s">
        <v>83</v>
      </c>
    </row>
    <row r="38" spans="1:2">
      <c r="A38" s="82" t="s">
        <v>84</v>
      </c>
      <c r="B38" s="82" t="s">
        <v>77</v>
      </c>
    </row>
    <row r="39" spans="1:2">
      <c r="A39" s="82">
        <v>0</v>
      </c>
      <c r="B39" s="82">
        <v>0</v>
      </c>
    </row>
    <row r="40" spans="1:2">
      <c r="A40" s="82">
        <v>1</v>
      </c>
      <c r="B40" s="82">
        <v>119.9</v>
      </c>
    </row>
    <row r="41" spans="1:2">
      <c r="A41" s="82">
        <v>2</v>
      </c>
      <c r="B41" s="82">
        <v>239.8</v>
      </c>
    </row>
    <row r="42" spans="1:2">
      <c r="A42" s="82">
        <v>3</v>
      </c>
      <c r="B42" s="82">
        <v>359.7</v>
      </c>
    </row>
    <row r="43" spans="1:2">
      <c r="A43" s="82">
        <v>4</v>
      </c>
      <c r="B43" s="82">
        <v>479.6</v>
      </c>
    </row>
    <row r="44" spans="1:2">
      <c r="A44" s="82">
        <v>5</v>
      </c>
      <c r="B44" s="82">
        <v>599.5</v>
      </c>
    </row>
    <row r="45" spans="1:2">
      <c r="A45" s="82">
        <v>6</v>
      </c>
      <c r="B45" s="82">
        <v>719.4</v>
      </c>
    </row>
    <row r="46" spans="1:2">
      <c r="A46" s="82">
        <v>7</v>
      </c>
      <c r="B46" s="82">
        <v>839.3</v>
      </c>
    </row>
    <row r="47" spans="1:2">
      <c r="A47" s="82">
        <v>8</v>
      </c>
      <c r="B47" s="82">
        <v>959.2</v>
      </c>
    </row>
    <row r="48" spans="1:2">
      <c r="A48" s="82">
        <v>9</v>
      </c>
      <c r="B48" s="82">
        <v>1079.0999999999999</v>
      </c>
    </row>
    <row r="49" spans="1:4">
      <c r="A49" s="82">
        <v>10</v>
      </c>
      <c r="B49" s="82">
        <v>1199</v>
      </c>
    </row>
    <row r="51" spans="1:4">
      <c r="A51" s="82" t="s">
        <v>85</v>
      </c>
    </row>
    <row r="52" spans="1:4">
      <c r="A52" s="82" t="s">
        <v>48</v>
      </c>
      <c r="B52" s="82" t="s">
        <v>66</v>
      </c>
      <c r="C52" s="82" t="s">
        <v>68</v>
      </c>
      <c r="D52" s="82" t="s">
        <v>67</v>
      </c>
    </row>
    <row r="53" spans="1:4">
      <c r="A53" s="24">
        <v>0</v>
      </c>
      <c r="B53" s="27">
        <v>1.0999999999999999E-2</v>
      </c>
      <c r="C53" s="24">
        <v>0</v>
      </c>
      <c r="D53" s="24">
        <v>0</v>
      </c>
    </row>
    <row r="54" spans="1:4">
      <c r="A54" s="24">
        <v>7850.01</v>
      </c>
      <c r="B54" s="27">
        <v>2.1999999999999999E-2</v>
      </c>
      <c r="C54" s="24">
        <v>7850</v>
      </c>
      <c r="D54" s="24">
        <v>86.35</v>
      </c>
    </row>
    <row r="55" spans="1:4">
      <c r="A55" s="24">
        <v>18610.009999999998</v>
      </c>
      <c r="B55" s="27">
        <v>4.3999999999999997E-2</v>
      </c>
      <c r="C55" s="24">
        <v>18610</v>
      </c>
      <c r="D55" s="24">
        <v>323.07</v>
      </c>
    </row>
    <row r="56" spans="1:4">
      <c r="A56" s="24">
        <v>29372.01</v>
      </c>
      <c r="B56" s="27">
        <v>6.6000000000000003E-2</v>
      </c>
      <c r="C56" s="24">
        <v>29372</v>
      </c>
      <c r="D56" s="24">
        <v>796.6</v>
      </c>
    </row>
    <row r="57" spans="1:4">
      <c r="A57" s="24">
        <v>40773.01</v>
      </c>
      <c r="B57" s="27">
        <v>8.7999999999999995E-2</v>
      </c>
      <c r="C57" s="24">
        <v>40773</v>
      </c>
      <c r="D57" s="24">
        <v>1549.07</v>
      </c>
    </row>
    <row r="58" spans="1:4">
      <c r="A58" s="24">
        <v>51530.01</v>
      </c>
      <c r="B58" s="27">
        <v>0.1023</v>
      </c>
      <c r="C58" s="24">
        <v>51530</v>
      </c>
      <c r="D58" s="24">
        <v>2495.69</v>
      </c>
    </row>
    <row r="59" spans="1:4">
      <c r="A59" s="24">
        <v>263222.01</v>
      </c>
      <c r="B59" s="27">
        <v>0.1133</v>
      </c>
      <c r="C59" s="24">
        <v>263222</v>
      </c>
      <c r="D59" s="24">
        <v>24151.78</v>
      </c>
    </row>
    <row r="60" spans="1:4">
      <c r="A60" s="24">
        <v>315866.01</v>
      </c>
      <c r="B60" s="27">
        <v>0.12429999999999999</v>
      </c>
      <c r="C60" s="24">
        <v>315866</v>
      </c>
      <c r="D60" s="24">
        <v>30116.35</v>
      </c>
    </row>
    <row r="61" spans="1:4">
      <c r="A61" s="24">
        <v>526443.01</v>
      </c>
      <c r="B61" s="27">
        <v>0.1353</v>
      </c>
      <c r="C61" s="24">
        <v>526443</v>
      </c>
      <c r="D61" s="24">
        <v>56291.07</v>
      </c>
    </row>
    <row r="62" spans="1:4">
      <c r="A62" s="24">
        <v>1000000.01</v>
      </c>
      <c r="B62" s="27">
        <v>0.14630000000000001</v>
      </c>
      <c r="C62" s="24">
        <v>1000000</v>
      </c>
      <c r="D62" s="24">
        <v>120363.33</v>
      </c>
    </row>
    <row r="64" spans="1:4">
      <c r="A64" s="82" t="s">
        <v>86</v>
      </c>
    </row>
    <row r="65" spans="1:4">
      <c r="A65" s="82" t="s">
        <v>48</v>
      </c>
      <c r="B65" s="82" t="s">
        <v>66</v>
      </c>
      <c r="C65" s="82" t="s">
        <v>68</v>
      </c>
      <c r="D65" s="82" t="s">
        <v>67</v>
      </c>
    </row>
    <row r="66" spans="1:4">
      <c r="A66" s="24">
        <v>0</v>
      </c>
      <c r="B66" s="27">
        <v>1.0999999999999999E-2</v>
      </c>
      <c r="C66" s="24">
        <v>0</v>
      </c>
      <c r="D66" s="24">
        <v>0</v>
      </c>
    </row>
    <row r="67" spans="1:4">
      <c r="A67" s="28">
        <v>15700.01</v>
      </c>
      <c r="B67" s="27">
        <v>2.1999999999999999E-2</v>
      </c>
      <c r="C67" s="24">
        <v>15700</v>
      </c>
      <c r="D67" s="82">
        <v>172.7</v>
      </c>
    </row>
    <row r="68" spans="1:4">
      <c r="A68" s="28">
        <v>37220.01</v>
      </c>
      <c r="B68" s="27">
        <v>4.3999999999999997E-2</v>
      </c>
      <c r="C68" s="24">
        <v>37220</v>
      </c>
      <c r="D68" s="82">
        <v>646.14</v>
      </c>
    </row>
    <row r="69" spans="1:4">
      <c r="A69" s="28">
        <v>58744.01</v>
      </c>
      <c r="B69" s="27">
        <v>6.6000000000000003E-2</v>
      </c>
      <c r="C69" s="24">
        <v>58744</v>
      </c>
      <c r="D69" s="82">
        <v>1593.2</v>
      </c>
    </row>
    <row r="70" spans="1:4">
      <c r="A70" s="28">
        <v>81546.009999999995</v>
      </c>
      <c r="B70" s="27">
        <v>8.7999999999999995E-2</v>
      </c>
      <c r="C70" s="24">
        <v>81546</v>
      </c>
      <c r="D70" s="82">
        <v>3098.13</v>
      </c>
    </row>
    <row r="71" spans="1:4">
      <c r="A71" s="28">
        <v>103060.01</v>
      </c>
      <c r="B71" s="27">
        <v>0.1023</v>
      </c>
      <c r="C71" s="24">
        <v>103060</v>
      </c>
      <c r="D71" s="82">
        <v>4991.3599999999997</v>
      </c>
    </row>
    <row r="72" spans="1:4" s="171" customFormat="1">
      <c r="A72" s="28">
        <v>526444.01</v>
      </c>
      <c r="B72" s="27">
        <v>0.1133</v>
      </c>
      <c r="C72" s="24">
        <v>526444</v>
      </c>
      <c r="D72" s="171">
        <v>48303.54</v>
      </c>
    </row>
    <row r="73" spans="1:4">
      <c r="A73" s="28">
        <v>631732.01</v>
      </c>
      <c r="B73" s="27">
        <v>0.12429999999999999</v>
      </c>
      <c r="C73" s="24">
        <v>631732</v>
      </c>
      <c r="D73" s="82">
        <v>60232.67</v>
      </c>
    </row>
    <row r="74" spans="1:4">
      <c r="A74" s="28">
        <v>1000000.01</v>
      </c>
      <c r="B74" s="27">
        <v>0.1353</v>
      </c>
      <c r="C74" s="24">
        <v>1000000</v>
      </c>
      <c r="D74" s="82">
        <v>106008.38</v>
      </c>
    </row>
    <row r="75" spans="1:4">
      <c r="A75" s="28">
        <v>1052866.01</v>
      </c>
      <c r="B75" s="27">
        <v>0.14630000000000001</v>
      </c>
      <c r="C75" s="24">
        <v>1052866</v>
      </c>
      <c r="D75" s="82">
        <v>113163.86</v>
      </c>
    </row>
    <row r="77" spans="1:4">
      <c r="A77" s="82" t="s">
        <v>87</v>
      </c>
    </row>
    <row r="78" spans="1:4">
      <c r="A78" s="82" t="s">
        <v>48</v>
      </c>
      <c r="B78" s="82" t="s">
        <v>66</v>
      </c>
      <c r="C78" s="82" t="s">
        <v>68</v>
      </c>
      <c r="D78" s="82" t="s">
        <v>67</v>
      </c>
    </row>
    <row r="79" spans="1:4">
      <c r="A79" s="24">
        <v>0</v>
      </c>
      <c r="B79" s="27">
        <v>1.0999999999999999E-2</v>
      </c>
      <c r="C79" s="24">
        <v>0</v>
      </c>
      <c r="D79" s="24">
        <v>0</v>
      </c>
    </row>
    <row r="80" spans="1:4">
      <c r="A80" s="28">
        <v>15710.01</v>
      </c>
      <c r="B80" s="27">
        <v>2.1999999999999999E-2</v>
      </c>
      <c r="C80" s="24">
        <v>15710</v>
      </c>
      <c r="D80" s="24">
        <v>172.81</v>
      </c>
    </row>
    <row r="81" spans="1:4">
      <c r="A81" s="28">
        <v>37221.01</v>
      </c>
      <c r="B81" s="27">
        <v>4.3999999999999997E-2</v>
      </c>
      <c r="C81" s="24">
        <v>37221</v>
      </c>
      <c r="D81" s="24">
        <v>646.04999999999995</v>
      </c>
    </row>
    <row r="82" spans="1:4">
      <c r="A82" s="28">
        <v>47982.01</v>
      </c>
      <c r="B82" s="27">
        <v>6.6000000000000003E-2</v>
      </c>
      <c r="C82" s="24">
        <v>47982</v>
      </c>
      <c r="D82" s="24">
        <v>1119.53</v>
      </c>
    </row>
    <row r="83" spans="1:4">
      <c r="A83" s="28">
        <v>59383.01</v>
      </c>
      <c r="B83" s="27">
        <v>8.7999999999999995E-2</v>
      </c>
      <c r="C83" s="24">
        <v>59383</v>
      </c>
      <c r="D83" s="24">
        <v>1872</v>
      </c>
    </row>
    <row r="84" spans="1:4">
      <c r="A84" s="28">
        <v>70142.009999999995</v>
      </c>
      <c r="B84" s="27">
        <v>0.1023</v>
      </c>
      <c r="C84" s="24">
        <v>70142</v>
      </c>
      <c r="D84" s="24">
        <v>2818.79</v>
      </c>
    </row>
    <row r="85" spans="1:4">
      <c r="A85" s="28">
        <v>357981.01</v>
      </c>
      <c r="B85" s="27">
        <v>0.1133</v>
      </c>
      <c r="C85" s="24">
        <v>357981</v>
      </c>
      <c r="D85" s="24">
        <v>32264.720000000001</v>
      </c>
    </row>
    <row r="86" spans="1:4">
      <c r="A86" s="28">
        <v>429578.01</v>
      </c>
      <c r="B86" s="27">
        <v>0.12429999999999999</v>
      </c>
      <c r="C86" s="24">
        <v>429578</v>
      </c>
      <c r="D86" s="24">
        <v>40376.660000000003</v>
      </c>
    </row>
    <row r="87" spans="1:4">
      <c r="A87" s="28">
        <v>715962.01</v>
      </c>
      <c r="B87" s="27">
        <v>0.1353</v>
      </c>
      <c r="C87" s="24">
        <v>715962</v>
      </c>
      <c r="D87" s="24">
        <v>75974.19</v>
      </c>
    </row>
    <row r="88" spans="1:4">
      <c r="A88" s="28">
        <v>1000000.01</v>
      </c>
      <c r="B88" s="27">
        <v>0.14630000000000001</v>
      </c>
      <c r="C88" s="24">
        <v>1000000</v>
      </c>
      <c r="D88" s="24">
        <v>114404.53</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dimension ref="A1:E88"/>
  <sheetViews>
    <sheetView workbookViewId="0">
      <selection activeCell="A2" sqref="A2:F2063"/>
    </sheetView>
  </sheetViews>
  <sheetFormatPr defaultColWidth="9.140625" defaultRowHeight="15"/>
  <cols>
    <col min="1" max="1" width="13.140625" style="82" customWidth="1"/>
    <col min="2" max="2" width="15.140625" style="82" customWidth="1"/>
    <col min="3" max="3" width="15.85546875" style="82" customWidth="1"/>
    <col min="4" max="4" width="13.85546875" style="82" customWidth="1"/>
    <col min="5" max="16384" width="9.140625" style="82"/>
  </cols>
  <sheetData>
    <row r="1" spans="1:5">
      <c r="A1" s="18"/>
      <c r="B1" s="25"/>
    </row>
    <row r="2" spans="1:5">
      <c r="A2" s="18" t="s">
        <v>70</v>
      </c>
      <c r="B2" s="25" t="str">
        <f>'WH Calculations'!AA9</f>
        <v>Single</v>
      </c>
      <c r="C2" s="82" t="s">
        <v>43</v>
      </c>
      <c r="D2" s="82" t="str">
        <f>IF(B2="Married",IF(B3&gt;1,"Married2","Married1"),B2)</f>
        <v>Single</v>
      </c>
      <c r="E2" s="82" t="str">
        <f>IF(OR(D2="Married1",D2="Married2"),"Married",D2)</f>
        <v>Single</v>
      </c>
    </row>
    <row r="3" spans="1:5">
      <c r="A3" s="18" t="s">
        <v>5</v>
      </c>
      <c r="B3" s="25">
        <f>'WH Calculations'!AA10</f>
        <v>0</v>
      </c>
      <c r="C3" s="82" t="s">
        <v>71</v>
      </c>
      <c r="D3" s="82">
        <f>VLOOKUP(D2,LowIncomeExemption,2,FALSE)</f>
        <v>13419</v>
      </c>
    </row>
    <row r="4" spans="1:5">
      <c r="A4" s="18" t="s">
        <v>6</v>
      </c>
      <c r="B4" s="25">
        <f>'WH Calculations'!AA11</f>
        <v>0</v>
      </c>
      <c r="C4" s="82" t="s">
        <v>72</v>
      </c>
      <c r="D4" s="82">
        <f>IFERROR(VLOOKUP(B4,EstimatedDeduction,2,TRUE),0)</f>
        <v>0</v>
      </c>
    </row>
    <row r="5" spans="1:5">
      <c r="A5" s="18" t="s">
        <v>7</v>
      </c>
      <c r="B5" s="25">
        <f>'WH Calculations'!AA12</f>
        <v>0</v>
      </c>
      <c r="C5" s="82" t="s">
        <v>73</v>
      </c>
      <c r="D5" s="82">
        <f>VLOOKUP(D2,StandardDeduction,2,FALSE)</f>
        <v>3769</v>
      </c>
    </row>
    <row r="6" spans="1:5">
      <c r="A6" s="18" t="s">
        <v>0</v>
      </c>
      <c r="B6" s="45">
        <f>'WH Calculations'!AA3</f>
        <v>0</v>
      </c>
      <c r="C6" s="82" t="s">
        <v>74</v>
      </c>
      <c r="D6" s="82">
        <f>VLOOKUP(B3,ExemptionAllowance,2,TRUE)</f>
        <v>0</v>
      </c>
    </row>
    <row r="7" spans="1:5">
      <c r="A7" s="18" t="s">
        <v>59</v>
      </c>
      <c r="B7" s="26"/>
      <c r="C7" s="82" t="s">
        <v>75</v>
      </c>
      <c r="D7" s="82" t="str">
        <f>E2&amp;B8&amp;"State"</f>
        <v>SingleAnnualState</v>
      </c>
    </row>
    <row r="8" spans="1:5">
      <c r="A8" s="18" t="s">
        <v>60</v>
      </c>
      <c r="B8" s="26" t="s">
        <v>77</v>
      </c>
      <c r="D8" s="19">
        <f>B6-D4-D5</f>
        <v>-3769</v>
      </c>
    </row>
    <row r="9" spans="1:5">
      <c r="A9" s="18"/>
      <c r="B9" s="26"/>
      <c r="D9" s="27" t="e">
        <f ca="1">VLOOKUP($D$8,INDIRECT($D$7),2,TRUE)</f>
        <v>#N/A</v>
      </c>
      <c r="E9" s="27"/>
    </row>
    <row r="10" spans="1:5">
      <c r="A10" s="18" t="s">
        <v>76</v>
      </c>
      <c r="D10" s="81" t="e">
        <f ca="1">VLOOKUP($D$8,INDIRECT($D$7),3,TRUE)</f>
        <v>#N/A</v>
      </c>
    </row>
    <row r="11" spans="1:5">
      <c r="A11" s="18" t="s">
        <v>43</v>
      </c>
      <c r="B11" s="82" t="s">
        <v>77</v>
      </c>
      <c r="D11" s="81" t="e">
        <f ca="1">VLOOKUP($D$8,INDIRECT($D$7),4,TRUE)</f>
        <v>#N/A</v>
      </c>
    </row>
    <row r="12" spans="1:5">
      <c r="A12" s="18" t="s">
        <v>47</v>
      </c>
      <c r="B12" s="82">
        <v>13419</v>
      </c>
      <c r="D12" s="19" t="e">
        <f ca="1">D9*(D8-D10)+D11-D6</f>
        <v>#N/A</v>
      </c>
    </row>
    <row r="13" spans="1:5">
      <c r="A13" s="18" t="s">
        <v>78</v>
      </c>
      <c r="B13" s="82">
        <v>13419</v>
      </c>
    </row>
    <row r="14" spans="1:5">
      <c r="A14" s="18" t="s">
        <v>79</v>
      </c>
      <c r="B14" s="82">
        <v>26838</v>
      </c>
    </row>
    <row r="15" spans="1:5">
      <c r="A15" s="18" t="s">
        <v>63</v>
      </c>
      <c r="B15" s="82">
        <v>26838</v>
      </c>
    </row>
    <row r="17" spans="1:2">
      <c r="A17" s="18" t="s">
        <v>80</v>
      </c>
    </row>
    <row r="18" spans="1:2">
      <c r="A18" s="18" t="s">
        <v>81</v>
      </c>
      <c r="B18" s="82" t="s">
        <v>77</v>
      </c>
    </row>
    <row r="19" spans="1:2">
      <c r="A19" s="82">
        <v>1</v>
      </c>
      <c r="B19" s="82">
        <v>1000</v>
      </c>
    </row>
    <row r="20" spans="1:2">
      <c r="A20" s="82">
        <v>2</v>
      </c>
      <c r="B20" s="82">
        <v>2000</v>
      </c>
    </row>
    <row r="21" spans="1:2">
      <c r="A21" s="82">
        <v>3</v>
      </c>
      <c r="B21" s="82">
        <v>3000</v>
      </c>
    </row>
    <row r="22" spans="1:2">
      <c r="A22" s="82">
        <v>4</v>
      </c>
      <c r="B22" s="82">
        <v>4000</v>
      </c>
    </row>
    <row r="23" spans="1:2">
      <c r="A23" s="82">
        <v>5</v>
      </c>
      <c r="B23" s="82">
        <v>5000</v>
      </c>
    </row>
    <row r="24" spans="1:2">
      <c r="A24" s="82">
        <v>6</v>
      </c>
      <c r="B24" s="82">
        <v>6000</v>
      </c>
    </row>
    <row r="25" spans="1:2">
      <c r="A25" s="82">
        <v>7</v>
      </c>
      <c r="B25" s="82">
        <v>7000</v>
      </c>
    </row>
    <row r="26" spans="1:2">
      <c r="A26" s="82">
        <v>8</v>
      </c>
      <c r="B26" s="82">
        <v>8000</v>
      </c>
    </row>
    <row r="27" spans="1:2">
      <c r="A27" s="82">
        <v>9</v>
      </c>
      <c r="B27" s="82">
        <v>9000</v>
      </c>
    </row>
    <row r="28" spans="1:2">
      <c r="A28" s="82">
        <v>10</v>
      </c>
      <c r="B28" s="82">
        <v>10000</v>
      </c>
    </row>
    <row r="30" spans="1:2">
      <c r="A30" s="82" t="s">
        <v>82</v>
      </c>
    </row>
    <row r="31" spans="1:2">
      <c r="A31" s="82" t="s">
        <v>43</v>
      </c>
      <c r="B31" s="82" t="s">
        <v>77</v>
      </c>
    </row>
    <row r="32" spans="1:2">
      <c r="A32" s="82" t="s">
        <v>47</v>
      </c>
      <c r="B32" s="82">
        <v>3769</v>
      </c>
    </row>
    <row r="33" spans="1:2">
      <c r="A33" s="82" t="s">
        <v>78</v>
      </c>
      <c r="B33" s="82">
        <v>3769</v>
      </c>
    </row>
    <row r="34" spans="1:2">
      <c r="A34" s="82" t="s">
        <v>79</v>
      </c>
      <c r="B34" s="82">
        <v>7538</v>
      </c>
    </row>
    <row r="35" spans="1:2">
      <c r="A35" s="82" t="s">
        <v>63</v>
      </c>
      <c r="B35" s="82">
        <v>7538</v>
      </c>
    </row>
    <row r="37" spans="1:2">
      <c r="A37" s="82" t="s">
        <v>83</v>
      </c>
    </row>
    <row r="38" spans="1:2">
      <c r="A38" s="82" t="s">
        <v>84</v>
      </c>
      <c r="B38" s="82" t="s">
        <v>77</v>
      </c>
    </row>
    <row r="39" spans="1:2">
      <c r="A39" s="82">
        <v>0</v>
      </c>
      <c r="B39" s="82">
        <v>0</v>
      </c>
    </row>
    <row r="40" spans="1:2">
      <c r="A40" s="82">
        <v>1</v>
      </c>
      <c r="B40" s="82">
        <v>119.9</v>
      </c>
    </row>
    <row r="41" spans="1:2">
      <c r="A41" s="82">
        <v>2</v>
      </c>
      <c r="B41" s="82">
        <v>239.8</v>
      </c>
    </row>
    <row r="42" spans="1:2">
      <c r="A42" s="82">
        <v>3</v>
      </c>
      <c r="B42" s="82">
        <v>359.7</v>
      </c>
    </row>
    <row r="43" spans="1:2">
      <c r="A43" s="82">
        <v>4</v>
      </c>
      <c r="B43" s="82">
        <v>479.6</v>
      </c>
    </row>
    <row r="44" spans="1:2">
      <c r="A44" s="82">
        <v>5</v>
      </c>
      <c r="B44" s="82">
        <v>599.5</v>
      </c>
    </row>
    <row r="45" spans="1:2">
      <c r="A45" s="82">
        <v>6</v>
      </c>
      <c r="B45" s="82">
        <v>719.4</v>
      </c>
    </row>
    <row r="46" spans="1:2">
      <c r="A46" s="82">
        <v>7</v>
      </c>
      <c r="B46" s="82">
        <v>839.3</v>
      </c>
    </row>
    <row r="47" spans="1:2">
      <c r="A47" s="82">
        <v>8</v>
      </c>
      <c r="B47" s="82">
        <v>959.2</v>
      </c>
    </row>
    <row r="48" spans="1:2">
      <c r="A48" s="82">
        <v>9</v>
      </c>
      <c r="B48" s="82">
        <v>1079.0999999999999</v>
      </c>
    </row>
    <row r="49" spans="1:4">
      <c r="A49" s="82">
        <v>10</v>
      </c>
      <c r="B49" s="82">
        <v>1199</v>
      </c>
    </row>
    <row r="51" spans="1:4">
      <c r="A51" s="82" t="s">
        <v>85</v>
      </c>
    </row>
    <row r="52" spans="1:4">
      <c r="A52" s="82" t="s">
        <v>48</v>
      </c>
      <c r="B52" s="82" t="s">
        <v>66</v>
      </c>
      <c r="C52" s="82" t="s">
        <v>68</v>
      </c>
      <c r="D52" s="82" t="s">
        <v>67</v>
      </c>
    </row>
    <row r="53" spans="1:4">
      <c r="A53" s="24">
        <v>0</v>
      </c>
      <c r="B53" s="27">
        <v>1.0999999999999999E-2</v>
      </c>
      <c r="C53" s="24">
        <v>0</v>
      </c>
      <c r="D53" s="24">
        <v>0</v>
      </c>
    </row>
    <row r="54" spans="1:4">
      <c r="A54" s="24">
        <v>7850.01</v>
      </c>
      <c r="B54" s="27">
        <v>2.1999999999999999E-2</v>
      </c>
      <c r="C54" s="24">
        <v>7850</v>
      </c>
      <c r="D54" s="24">
        <v>86.35</v>
      </c>
    </row>
    <row r="55" spans="1:4">
      <c r="A55" s="24">
        <v>18610.009999999998</v>
      </c>
      <c r="B55" s="27">
        <v>4.3999999999999997E-2</v>
      </c>
      <c r="C55" s="24">
        <v>18610</v>
      </c>
      <c r="D55" s="24">
        <v>323.07</v>
      </c>
    </row>
    <row r="56" spans="1:4">
      <c r="A56" s="24">
        <v>29372.01</v>
      </c>
      <c r="B56" s="27">
        <v>6.6000000000000003E-2</v>
      </c>
      <c r="C56" s="24">
        <v>29372</v>
      </c>
      <c r="D56" s="24">
        <v>796.6</v>
      </c>
    </row>
    <row r="57" spans="1:4">
      <c r="A57" s="24">
        <v>40773.01</v>
      </c>
      <c r="B57" s="27">
        <v>8.7999999999999995E-2</v>
      </c>
      <c r="C57" s="24">
        <v>40773</v>
      </c>
      <c r="D57" s="24">
        <v>1549.07</v>
      </c>
    </row>
    <row r="58" spans="1:4">
      <c r="A58" s="24">
        <v>51530.01</v>
      </c>
      <c r="B58" s="27">
        <v>0.1023</v>
      </c>
      <c r="C58" s="24">
        <v>51530</v>
      </c>
      <c r="D58" s="24">
        <v>2495.69</v>
      </c>
    </row>
    <row r="59" spans="1:4">
      <c r="A59" s="24">
        <v>263222.01</v>
      </c>
      <c r="B59" s="27">
        <v>0.1133</v>
      </c>
      <c r="C59" s="24">
        <v>263222</v>
      </c>
      <c r="D59" s="24">
        <v>24151.78</v>
      </c>
    </row>
    <row r="60" spans="1:4">
      <c r="A60" s="24">
        <v>315866.01</v>
      </c>
      <c r="B60" s="27">
        <v>0.12429999999999999</v>
      </c>
      <c r="C60" s="24">
        <v>315866</v>
      </c>
      <c r="D60" s="24">
        <v>30116.35</v>
      </c>
    </row>
    <row r="61" spans="1:4">
      <c r="A61" s="24">
        <v>526443.01</v>
      </c>
      <c r="B61" s="27">
        <v>0.1353</v>
      </c>
      <c r="C61" s="24">
        <v>526443</v>
      </c>
      <c r="D61" s="24">
        <v>56291.07</v>
      </c>
    </row>
    <row r="62" spans="1:4">
      <c r="A62" s="24">
        <v>1000000.01</v>
      </c>
      <c r="B62" s="27">
        <v>0.14630000000000001</v>
      </c>
      <c r="C62" s="24">
        <v>1000000</v>
      </c>
      <c r="D62" s="24">
        <v>120363.33</v>
      </c>
    </row>
    <row r="64" spans="1:4">
      <c r="A64" s="82" t="s">
        <v>86</v>
      </c>
    </row>
    <row r="65" spans="1:4">
      <c r="A65" s="82" t="s">
        <v>48</v>
      </c>
      <c r="B65" s="82" t="s">
        <v>66</v>
      </c>
      <c r="C65" s="82" t="s">
        <v>68</v>
      </c>
      <c r="D65" s="82" t="s">
        <v>67</v>
      </c>
    </row>
    <row r="66" spans="1:4">
      <c r="A66" s="24">
        <v>0</v>
      </c>
      <c r="B66" s="27">
        <v>1.0999999999999999E-2</v>
      </c>
      <c r="C66" s="24">
        <v>0</v>
      </c>
      <c r="D66" s="24">
        <v>0</v>
      </c>
    </row>
    <row r="67" spans="1:4">
      <c r="A67" s="28">
        <v>15700.01</v>
      </c>
      <c r="B67" s="27">
        <v>2.1999999999999999E-2</v>
      </c>
      <c r="C67" s="24">
        <v>15700</v>
      </c>
      <c r="D67" s="82">
        <v>172.7</v>
      </c>
    </row>
    <row r="68" spans="1:4">
      <c r="A68" s="28">
        <v>37220.01</v>
      </c>
      <c r="B68" s="27">
        <v>4.3999999999999997E-2</v>
      </c>
      <c r="C68" s="24">
        <v>37220</v>
      </c>
      <c r="D68" s="82">
        <v>646.14</v>
      </c>
    </row>
    <row r="69" spans="1:4">
      <c r="A69" s="28">
        <v>58744.01</v>
      </c>
      <c r="B69" s="27">
        <v>6.6000000000000003E-2</v>
      </c>
      <c r="C69" s="24">
        <v>58744</v>
      </c>
      <c r="D69" s="82">
        <v>1593.2</v>
      </c>
    </row>
    <row r="70" spans="1:4">
      <c r="A70" s="28">
        <v>81546.009999999995</v>
      </c>
      <c r="B70" s="27">
        <v>8.7999999999999995E-2</v>
      </c>
      <c r="C70" s="24">
        <v>81546</v>
      </c>
      <c r="D70" s="82">
        <v>3098.13</v>
      </c>
    </row>
    <row r="71" spans="1:4">
      <c r="A71" s="28">
        <v>103060.01</v>
      </c>
      <c r="B71" s="27">
        <v>0.1023</v>
      </c>
      <c r="C71" s="24">
        <v>103060</v>
      </c>
      <c r="D71" s="82">
        <v>4991.3599999999997</v>
      </c>
    </row>
    <row r="72" spans="1:4" s="171" customFormat="1">
      <c r="A72" s="28">
        <v>526444.01</v>
      </c>
      <c r="B72" s="27">
        <v>0.1133</v>
      </c>
      <c r="C72" s="24">
        <v>526444</v>
      </c>
      <c r="D72" s="171">
        <v>48303.54</v>
      </c>
    </row>
    <row r="73" spans="1:4">
      <c r="A73" s="28">
        <v>631732.01</v>
      </c>
      <c r="B73" s="27">
        <v>0.12429999999999999</v>
      </c>
      <c r="C73" s="24">
        <v>631732</v>
      </c>
      <c r="D73" s="82">
        <v>60232.67</v>
      </c>
    </row>
    <row r="74" spans="1:4">
      <c r="A74" s="28">
        <v>1000000.01</v>
      </c>
      <c r="B74" s="27">
        <v>0.1353</v>
      </c>
      <c r="C74" s="24">
        <v>1000000</v>
      </c>
      <c r="D74" s="82">
        <v>106008.38</v>
      </c>
    </row>
    <row r="75" spans="1:4">
      <c r="A75" s="28">
        <v>1052866.01</v>
      </c>
      <c r="B75" s="27">
        <v>0.14630000000000001</v>
      </c>
      <c r="C75" s="24">
        <v>1052866</v>
      </c>
      <c r="D75" s="82">
        <v>113163.86</v>
      </c>
    </row>
    <row r="77" spans="1:4">
      <c r="A77" s="82" t="s">
        <v>87</v>
      </c>
    </row>
    <row r="78" spans="1:4">
      <c r="A78" s="82" t="s">
        <v>48</v>
      </c>
      <c r="B78" s="82" t="s">
        <v>66</v>
      </c>
      <c r="C78" s="82" t="s">
        <v>68</v>
      </c>
      <c r="D78" s="82" t="s">
        <v>67</v>
      </c>
    </row>
    <row r="79" spans="1:4">
      <c r="A79" s="24">
        <v>0</v>
      </c>
      <c r="B79" s="27">
        <v>1.0999999999999999E-2</v>
      </c>
      <c r="C79" s="24">
        <v>0</v>
      </c>
      <c r="D79" s="24">
        <v>0</v>
      </c>
    </row>
    <row r="80" spans="1:4">
      <c r="A80" s="28">
        <v>15710.01</v>
      </c>
      <c r="B80" s="27">
        <v>2.1999999999999999E-2</v>
      </c>
      <c r="C80" s="24">
        <v>15710</v>
      </c>
      <c r="D80" s="24">
        <v>172.81</v>
      </c>
    </row>
    <row r="81" spans="1:4">
      <c r="A81" s="28">
        <v>37221.01</v>
      </c>
      <c r="B81" s="27">
        <v>4.3999999999999997E-2</v>
      </c>
      <c r="C81" s="24">
        <v>37221</v>
      </c>
      <c r="D81" s="24">
        <v>646.04999999999995</v>
      </c>
    </row>
    <row r="82" spans="1:4">
      <c r="A82" s="28">
        <v>47982.01</v>
      </c>
      <c r="B82" s="27">
        <v>6.6000000000000003E-2</v>
      </c>
      <c r="C82" s="24">
        <v>47982</v>
      </c>
      <c r="D82" s="24">
        <v>1119.53</v>
      </c>
    </row>
    <row r="83" spans="1:4">
      <c r="A83" s="28">
        <v>59383.01</v>
      </c>
      <c r="B83" s="27">
        <v>8.7999999999999995E-2</v>
      </c>
      <c r="C83" s="24">
        <v>59383</v>
      </c>
      <c r="D83" s="24">
        <v>1872</v>
      </c>
    </row>
    <row r="84" spans="1:4">
      <c r="A84" s="28">
        <v>70142.009999999995</v>
      </c>
      <c r="B84" s="27">
        <v>0.1023</v>
      </c>
      <c r="C84" s="24">
        <v>70142</v>
      </c>
      <c r="D84" s="24">
        <v>2818.79</v>
      </c>
    </row>
    <row r="85" spans="1:4">
      <c r="A85" s="28">
        <v>357981.01</v>
      </c>
      <c r="B85" s="27">
        <v>0.1133</v>
      </c>
      <c r="C85" s="24">
        <v>357981</v>
      </c>
      <c r="D85" s="24">
        <v>32264.720000000001</v>
      </c>
    </row>
    <row r="86" spans="1:4">
      <c r="A86" s="28">
        <v>429578.01</v>
      </c>
      <c r="B86" s="27">
        <v>0.12429999999999999</v>
      </c>
      <c r="C86" s="24">
        <v>429578</v>
      </c>
      <c r="D86" s="24">
        <v>40376.660000000003</v>
      </c>
    </row>
    <row r="87" spans="1:4">
      <c r="A87" s="28">
        <v>715962.01</v>
      </c>
      <c r="B87" s="27">
        <v>0.1353</v>
      </c>
      <c r="C87" s="24">
        <v>715962</v>
      </c>
      <c r="D87" s="24">
        <v>75974.19</v>
      </c>
    </row>
    <row r="88" spans="1:4">
      <c r="A88" s="28">
        <v>1000000.01</v>
      </c>
      <c r="B88" s="27">
        <v>0.14630000000000001</v>
      </c>
      <c r="C88" s="24">
        <v>1000000</v>
      </c>
      <c r="D88" s="24">
        <v>114404.53</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dimension ref="A1:E88"/>
  <sheetViews>
    <sheetView workbookViewId="0">
      <selection activeCell="A2" sqref="A2:F2063"/>
    </sheetView>
  </sheetViews>
  <sheetFormatPr defaultColWidth="9.140625" defaultRowHeight="15"/>
  <cols>
    <col min="1" max="1" width="13.140625" style="82" customWidth="1"/>
    <col min="2" max="2" width="15.140625" style="82" customWidth="1"/>
    <col min="3" max="3" width="15.85546875" style="82" customWidth="1"/>
    <col min="4" max="4" width="13.85546875" style="82" customWidth="1"/>
    <col min="5" max="16384" width="9.140625" style="82"/>
  </cols>
  <sheetData>
    <row r="1" spans="1:5">
      <c r="A1" s="18"/>
      <c r="B1" s="25"/>
    </row>
    <row r="2" spans="1:5">
      <c r="A2" s="18" t="s">
        <v>70</v>
      </c>
      <c r="B2" s="25" t="str">
        <f>'WH Calculations2'!AA9</f>
        <v>Single</v>
      </c>
      <c r="C2" s="82" t="s">
        <v>43</v>
      </c>
      <c r="D2" s="82" t="str">
        <f>IF(B2="Married",IF(B3&gt;1,"Married2","Married1"),B2)</f>
        <v>Single</v>
      </c>
      <c r="E2" s="82" t="str">
        <f>IF(OR(D2="Married1",D2="Married2"),"Married",D2)</f>
        <v>Single</v>
      </c>
    </row>
    <row r="3" spans="1:5">
      <c r="A3" s="18" t="s">
        <v>5</v>
      </c>
      <c r="B3" s="25">
        <f>'WH Calculations2'!AA10</f>
        <v>0</v>
      </c>
      <c r="C3" s="82" t="s">
        <v>71</v>
      </c>
      <c r="D3" s="82">
        <f>VLOOKUP(D2,LowIncomeExemption,2,FALSE)</f>
        <v>13419</v>
      </c>
    </row>
    <row r="4" spans="1:5">
      <c r="A4" s="18" t="s">
        <v>6</v>
      </c>
      <c r="B4" s="25">
        <f>'WH Calculations2'!AA11</f>
        <v>0</v>
      </c>
      <c r="C4" s="82" t="s">
        <v>72</v>
      </c>
      <c r="D4" s="82">
        <f>IFERROR(VLOOKUP(B4,EstimatedDeduction,2,TRUE),0)</f>
        <v>0</v>
      </c>
    </row>
    <row r="5" spans="1:5">
      <c r="A5" s="18" t="s">
        <v>7</v>
      </c>
      <c r="B5" s="25">
        <f>'WH Calculations2'!AA12</f>
        <v>0</v>
      </c>
      <c r="C5" s="82" t="s">
        <v>73</v>
      </c>
      <c r="D5" s="82">
        <f>VLOOKUP(D2,StandardDeduction,2,FALSE)</f>
        <v>3769</v>
      </c>
    </row>
    <row r="6" spans="1:5">
      <c r="A6" s="18" t="s">
        <v>0</v>
      </c>
      <c r="B6" s="45">
        <f>'WH Calculations2'!AA3</f>
        <v>0</v>
      </c>
      <c r="C6" s="82" t="s">
        <v>74</v>
      </c>
      <c r="D6" s="82">
        <f>VLOOKUP(B3,ExemptionAllowance,2,TRUE)</f>
        <v>0</v>
      </c>
    </row>
    <row r="7" spans="1:5">
      <c r="A7" s="18" t="s">
        <v>59</v>
      </c>
      <c r="B7" s="26"/>
      <c r="C7" s="82" t="s">
        <v>75</v>
      </c>
      <c r="D7" s="82" t="str">
        <f>E2&amp;B8&amp;"State"</f>
        <v>SingleAnnualState</v>
      </c>
    </row>
    <row r="8" spans="1:5">
      <c r="A8" s="18" t="s">
        <v>60</v>
      </c>
      <c r="B8" s="26" t="s">
        <v>77</v>
      </c>
      <c r="D8" s="19">
        <f>B6-D4-D5</f>
        <v>-3769</v>
      </c>
    </row>
    <row r="9" spans="1:5">
      <c r="A9" s="18"/>
      <c r="B9" s="26"/>
      <c r="D9" s="27" t="e">
        <f ca="1">VLOOKUP($D$8,INDIRECT($D$7),2,TRUE)</f>
        <v>#N/A</v>
      </c>
      <c r="E9" s="27"/>
    </row>
    <row r="10" spans="1:5">
      <c r="A10" s="18" t="s">
        <v>76</v>
      </c>
      <c r="D10" s="81" t="e">
        <f ca="1">VLOOKUP($D$8,INDIRECT($D$7),3,TRUE)</f>
        <v>#N/A</v>
      </c>
    </row>
    <row r="11" spans="1:5">
      <c r="A11" s="18" t="s">
        <v>43</v>
      </c>
      <c r="B11" s="82" t="s">
        <v>77</v>
      </c>
      <c r="D11" s="81" t="e">
        <f ca="1">VLOOKUP($D$8,INDIRECT($D$7),4,TRUE)</f>
        <v>#N/A</v>
      </c>
    </row>
    <row r="12" spans="1:5">
      <c r="A12" s="18" t="s">
        <v>47</v>
      </c>
      <c r="B12" s="82">
        <v>13419</v>
      </c>
      <c r="D12" s="19" t="e">
        <f ca="1">D9*(D8-D10)+D11-D6</f>
        <v>#N/A</v>
      </c>
    </row>
    <row r="13" spans="1:5">
      <c r="A13" s="18" t="s">
        <v>78</v>
      </c>
      <c r="B13" s="82">
        <v>13419</v>
      </c>
    </row>
    <row r="14" spans="1:5">
      <c r="A14" s="18" t="s">
        <v>79</v>
      </c>
      <c r="B14" s="82">
        <v>26838</v>
      </c>
    </row>
    <row r="15" spans="1:5">
      <c r="A15" s="18" t="s">
        <v>63</v>
      </c>
      <c r="B15" s="82">
        <v>26838</v>
      </c>
    </row>
    <row r="17" spans="1:2">
      <c r="A17" s="18" t="s">
        <v>80</v>
      </c>
    </row>
    <row r="18" spans="1:2">
      <c r="A18" s="18" t="s">
        <v>81</v>
      </c>
      <c r="B18" s="82" t="s">
        <v>77</v>
      </c>
    </row>
    <row r="19" spans="1:2">
      <c r="A19" s="82">
        <v>1</v>
      </c>
      <c r="B19" s="82">
        <v>1000</v>
      </c>
    </row>
    <row r="20" spans="1:2">
      <c r="A20" s="82">
        <v>2</v>
      </c>
      <c r="B20" s="82">
        <v>2000</v>
      </c>
    </row>
    <row r="21" spans="1:2">
      <c r="A21" s="82">
        <v>3</v>
      </c>
      <c r="B21" s="82">
        <v>3000</v>
      </c>
    </row>
    <row r="22" spans="1:2">
      <c r="A22" s="82">
        <v>4</v>
      </c>
      <c r="B22" s="82">
        <v>4000</v>
      </c>
    </row>
    <row r="23" spans="1:2">
      <c r="A23" s="82">
        <v>5</v>
      </c>
      <c r="B23" s="82">
        <v>5000</v>
      </c>
    </row>
    <row r="24" spans="1:2">
      <c r="A24" s="82">
        <v>6</v>
      </c>
      <c r="B24" s="82">
        <v>6000</v>
      </c>
    </row>
    <row r="25" spans="1:2">
      <c r="A25" s="82">
        <v>7</v>
      </c>
      <c r="B25" s="82">
        <v>7000</v>
      </c>
    </row>
    <row r="26" spans="1:2">
      <c r="A26" s="82">
        <v>8</v>
      </c>
      <c r="B26" s="82">
        <v>8000</v>
      </c>
    </row>
    <row r="27" spans="1:2">
      <c r="A27" s="82">
        <v>9</v>
      </c>
      <c r="B27" s="82">
        <v>9000</v>
      </c>
    </row>
    <row r="28" spans="1:2">
      <c r="A28" s="82">
        <v>10</v>
      </c>
      <c r="B28" s="82">
        <v>10000</v>
      </c>
    </row>
    <row r="30" spans="1:2">
      <c r="A30" s="82" t="s">
        <v>82</v>
      </c>
    </row>
    <row r="31" spans="1:2">
      <c r="A31" s="82" t="s">
        <v>43</v>
      </c>
      <c r="B31" s="82" t="s">
        <v>77</v>
      </c>
    </row>
    <row r="32" spans="1:2">
      <c r="A32" s="82" t="s">
        <v>47</v>
      </c>
      <c r="B32" s="82">
        <v>3769</v>
      </c>
    </row>
    <row r="33" spans="1:2">
      <c r="A33" s="82" t="s">
        <v>78</v>
      </c>
      <c r="B33" s="82">
        <v>3769</v>
      </c>
    </row>
    <row r="34" spans="1:2">
      <c r="A34" s="82" t="s">
        <v>79</v>
      </c>
      <c r="B34" s="82">
        <v>7538</v>
      </c>
    </row>
    <row r="35" spans="1:2">
      <c r="A35" s="82" t="s">
        <v>63</v>
      </c>
      <c r="B35" s="82">
        <v>7538</v>
      </c>
    </row>
    <row r="37" spans="1:2">
      <c r="A37" s="82" t="s">
        <v>83</v>
      </c>
    </row>
    <row r="38" spans="1:2">
      <c r="A38" s="82" t="s">
        <v>84</v>
      </c>
      <c r="B38" s="82" t="s">
        <v>77</v>
      </c>
    </row>
    <row r="39" spans="1:2">
      <c r="A39" s="82">
        <v>0</v>
      </c>
      <c r="B39" s="82">
        <v>0</v>
      </c>
    </row>
    <row r="40" spans="1:2">
      <c r="A40" s="82">
        <v>1</v>
      </c>
      <c r="B40" s="82">
        <v>119.9</v>
      </c>
    </row>
    <row r="41" spans="1:2">
      <c r="A41" s="82">
        <v>2</v>
      </c>
      <c r="B41" s="82">
        <v>239.8</v>
      </c>
    </row>
    <row r="42" spans="1:2">
      <c r="A42" s="82">
        <v>3</v>
      </c>
      <c r="B42" s="82">
        <v>359.7</v>
      </c>
    </row>
    <row r="43" spans="1:2">
      <c r="A43" s="82">
        <v>4</v>
      </c>
      <c r="B43" s="82">
        <v>479.6</v>
      </c>
    </row>
    <row r="44" spans="1:2">
      <c r="A44" s="82">
        <v>5</v>
      </c>
      <c r="B44" s="82">
        <v>599.5</v>
      </c>
    </row>
    <row r="45" spans="1:2">
      <c r="A45" s="82">
        <v>6</v>
      </c>
      <c r="B45" s="82">
        <v>719.4</v>
      </c>
    </row>
    <row r="46" spans="1:2">
      <c r="A46" s="82">
        <v>7</v>
      </c>
      <c r="B46" s="82">
        <v>839.3</v>
      </c>
    </row>
    <row r="47" spans="1:2">
      <c r="A47" s="82">
        <v>8</v>
      </c>
      <c r="B47" s="82">
        <v>959.2</v>
      </c>
    </row>
    <row r="48" spans="1:2">
      <c r="A48" s="82">
        <v>9</v>
      </c>
      <c r="B48" s="82">
        <v>1079.0999999999999</v>
      </c>
    </row>
    <row r="49" spans="1:4">
      <c r="A49" s="82">
        <v>10</v>
      </c>
      <c r="B49" s="82">
        <v>1199</v>
      </c>
    </row>
    <row r="51" spans="1:4">
      <c r="A51" s="82" t="s">
        <v>85</v>
      </c>
    </row>
    <row r="52" spans="1:4">
      <c r="A52" s="82" t="s">
        <v>48</v>
      </c>
      <c r="B52" s="82" t="s">
        <v>66</v>
      </c>
      <c r="C52" s="82" t="s">
        <v>68</v>
      </c>
      <c r="D52" s="82" t="s">
        <v>67</v>
      </c>
    </row>
    <row r="53" spans="1:4">
      <c r="A53" s="24">
        <v>0</v>
      </c>
      <c r="B53" s="27">
        <v>1.0999999999999999E-2</v>
      </c>
      <c r="C53" s="24">
        <v>0</v>
      </c>
      <c r="D53" s="24">
        <v>0</v>
      </c>
    </row>
    <row r="54" spans="1:4">
      <c r="A54" s="24">
        <v>7850.01</v>
      </c>
      <c r="B54" s="27">
        <v>2.1999999999999999E-2</v>
      </c>
      <c r="C54" s="24">
        <v>7850</v>
      </c>
      <c r="D54" s="24">
        <v>86.35</v>
      </c>
    </row>
    <row r="55" spans="1:4">
      <c r="A55" s="24">
        <v>18610.009999999998</v>
      </c>
      <c r="B55" s="27">
        <v>4.3999999999999997E-2</v>
      </c>
      <c r="C55" s="24">
        <v>18610</v>
      </c>
      <c r="D55" s="24">
        <v>323.07</v>
      </c>
    </row>
    <row r="56" spans="1:4">
      <c r="A56" s="24">
        <v>29372.01</v>
      </c>
      <c r="B56" s="27">
        <v>6.6000000000000003E-2</v>
      </c>
      <c r="C56" s="24">
        <v>29372</v>
      </c>
      <c r="D56" s="24">
        <v>796.6</v>
      </c>
    </row>
    <row r="57" spans="1:4">
      <c r="A57" s="24">
        <v>40773.01</v>
      </c>
      <c r="B57" s="27">
        <v>8.7999999999999995E-2</v>
      </c>
      <c r="C57" s="24">
        <v>40773</v>
      </c>
      <c r="D57" s="24">
        <v>1549.07</v>
      </c>
    </row>
    <row r="58" spans="1:4">
      <c r="A58" s="24">
        <v>51530.01</v>
      </c>
      <c r="B58" s="27">
        <v>0.1023</v>
      </c>
      <c r="C58" s="24">
        <v>51530</v>
      </c>
      <c r="D58" s="24">
        <v>2495.69</v>
      </c>
    </row>
    <row r="59" spans="1:4">
      <c r="A59" s="24">
        <v>263222.01</v>
      </c>
      <c r="B59" s="27">
        <v>0.1133</v>
      </c>
      <c r="C59" s="24">
        <v>263222</v>
      </c>
      <c r="D59" s="24">
        <v>24151.78</v>
      </c>
    </row>
    <row r="60" spans="1:4">
      <c r="A60" s="24">
        <v>315866.01</v>
      </c>
      <c r="B60" s="27">
        <v>0.12429999999999999</v>
      </c>
      <c r="C60" s="24">
        <v>315866</v>
      </c>
      <c r="D60" s="24">
        <v>30116.35</v>
      </c>
    </row>
    <row r="61" spans="1:4">
      <c r="A61" s="24">
        <v>526443.01</v>
      </c>
      <c r="B61" s="27">
        <v>0.1353</v>
      </c>
      <c r="C61" s="24">
        <v>526443</v>
      </c>
      <c r="D61" s="24">
        <v>56291.07</v>
      </c>
    </row>
    <row r="62" spans="1:4">
      <c r="A62" s="24">
        <v>1000000.01</v>
      </c>
      <c r="B62" s="27">
        <v>0.14630000000000001</v>
      </c>
      <c r="C62" s="24">
        <v>1000000</v>
      </c>
      <c r="D62" s="24">
        <v>120363.33</v>
      </c>
    </row>
    <row r="64" spans="1:4">
      <c r="A64" s="82" t="s">
        <v>86</v>
      </c>
    </row>
    <row r="65" spans="1:4">
      <c r="A65" s="82" t="s">
        <v>48</v>
      </c>
      <c r="B65" s="82" t="s">
        <v>66</v>
      </c>
      <c r="C65" s="82" t="s">
        <v>68</v>
      </c>
      <c r="D65" s="82" t="s">
        <v>67</v>
      </c>
    </row>
    <row r="66" spans="1:4">
      <c r="A66" s="24">
        <v>0</v>
      </c>
      <c r="B66" s="27">
        <v>1.0999999999999999E-2</v>
      </c>
      <c r="C66" s="24">
        <v>0</v>
      </c>
      <c r="D66" s="24">
        <v>0</v>
      </c>
    </row>
    <row r="67" spans="1:4">
      <c r="A67" s="28">
        <v>15700.01</v>
      </c>
      <c r="B67" s="27">
        <v>2.1999999999999999E-2</v>
      </c>
      <c r="C67" s="24">
        <v>15700</v>
      </c>
      <c r="D67" s="82">
        <v>172.7</v>
      </c>
    </row>
    <row r="68" spans="1:4">
      <c r="A68" s="28">
        <v>37220.01</v>
      </c>
      <c r="B68" s="27">
        <v>4.3999999999999997E-2</v>
      </c>
      <c r="C68" s="24">
        <v>37220</v>
      </c>
      <c r="D68" s="82">
        <v>646.14</v>
      </c>
    </row>
    <row r="69" spans="1:4">
      <c r="A69" s="28">
        <v>58744.01</v>
      </c>
      <c r="B69" s="27">
        <v>6.6000000000000003E-2</v>
      </c>
      <c r="C69" s="24">
        <v>58744</v>
      </c>
      <c r="D69" s="82">
        <v>1593.2</v>
      </c>
    </row>
    <row r="70" spans="1:4">
      <c r="A70" s="28">
        <v>81546.009999999995</v>
      </c>
      <c r="B70" s="27">
        <v>8.7999999999999995E-2</v>
      </c>
      <c r="C70" s="24">
        <v>81546</v>
      </c>
      <c r="D70" s="82">
        <v>3098.13</v>
      </c>
    </row>
    <row r="71" spans="1:4">
      <c r="A71" s="28">
        <v>103060.01</v>
      </c>
      <c r="B71" s="27">
        <v>0.1023</v>
      </c>
      <c r="C71" s="24">
        <v>103060</v>
      </c>
      <c r="D71" s="82">
        <v>4991.3599999999997</v>
      </c>
    </row>
    <row r="72" spans="1:4" s="171" customFormat="1">
      <c r="A72" s="28">
        <v>526444.01</v>
      </c>
      <c r="B72" s="27">
        <v>0.1133</v>
      </c>
      <c r="C72" s="24">
        <v>526444</v>
      </c>
      <c r="D72" s="171">
        <v>48303.54</v>
      </c>
    </row>
    <row r="73" spans="1:4">
      <c r="A73" s="28">
        <v>631732.01</v>
      </c>
      <c r="B73" s="27">
        <v>0.12429999999999999</v>
      </c>
      <c r="C73" s="24">
        <v>631732</v>
      </c>
      <c r="D73" s="82">
        <v>60232.67</v>
      </c>
    </row>
    <row r="74" spans="1:4">
      <c r="A74" s="28">
        <v>1000000.01</v>
      </c>
      <c r="B74" s="27">
        <v>0.1353</v>
      </c>
      <c r="C74" s="24">
        <v>1000000</v>
      </c>
      <c r="D74" s="82">
        <v>106008.38</v>
      </c>
    </row>
    <row r="75" spans="1:4">
      <c r="A75" s="28">
        <v>1052866.01</v>
      </c>
      <c r="B75" s="27">
        <v>0.14630000000000001</v>
      </c>
      <c r="C75" s="24">
        <v>1052866</v>
      </c>
      <c r="D75" s="82">
        <v>113163.86</v>
      </c>
    </row>
    <row r="77" spans="1:4">
      <c r="A77" s="82" t="s">
        <v>87</v>
      </c>
    </row>
    <row r="78" spans="1:4">
      <c r="A78" s="82" t="s">
        <v>48</v>
      </c>
      <c r="B78" s="82" t="s">
        <v>66</v>
      </c>
      <c r="C78" s="82" t="s">
        <v>68</v>
      </c>
      <c r="D78" s="82" t="s">
        <v>67</v>
      </c>
    </row>
    <row r="79" spans="1:4">
      <c r="A79" s="24">
        <v>0</v>
      </c>
      <c r="B79" s="27">
        <v>1.0999999999999999E-2</v>
      </c>
      <c r="C79" s="24">
        <v>0</v>
      </c>
      <c r="D79" s="24">
        <v>0</v>
      </c>
    </row>
    <row r="80" spans="1:4">
      <c r="A80" s="28">
        <v>15710.01</v>
      </c>
      <c r="B80" s="27">
        <v>2.1999999999999999E-2</v>
      </c>
      <c r="C80" s="24">
        <v>15710</v>
      </c>
      <c r="D80" s="24">
        <v>172.81</v>
      </c>
    </row>
    <row r="81" spans="1:4">
      <c r="A81" s="28">
        <v>37221.01</v>
      </c>
      <c r="B81" s="27">
        <v>4.3999999999999997E-2</v>
      </c>
      <c r="C81" s="24">
        <v>37221</v>
      </c>
      <c r="D81" s="24">
        <v>646.04999999999995</v>
      </c>
    </row>
    <row r="82" spans="1:4">
      <c r="A82" s="28">
        <v>47982.01</v>
      </c>
      <c r="B82" s="27">
        <v>6.6000000000000003E-2</v>
      </c>
      <c r="C82" s="24">
        <v>47982</v>
      </c>
      <c r="D82" s="24">
        <v>1119.53</v>
      </c>
    </row>
    <row r="83" spans="1:4">
      <c r="A83" s="28">
        <v>59383.01</v>
      </c>
      <c r="B83" s="27">
        <v>8.7999999999999995E-2</v>
      </c>
      <c r="C83" s="24">
        <v>59383</v>
      </c>
      <c r="D83" s="24">
        <v>1872</v>
      </c>
    </row>
    <row r="84" spans="1:4">
      <c r="A84" s="28">
        <v>70142.009999999995</v>
      </c>
      <c r="B84" s="27">
        <v>0.1023</v>
      </c>
      <c r="C84" s="24">
        <v>70142</v>
      </c>
      <c r="D84" s="24">
        <v>2818.79</v>
      </c>
    </row>
    <row r="85" spans="1:4">
      <c r="A85" s="28">
        <v>357981.01</v>
      </c>
      <c r="B85" s="27">
        <v>0.1133</v>
      </c>
      <c r="C85" s="24">
        <v>357981</v>
      </c>
      <c r="D85" s="24">
        <v>32264.720000000001</v>
      </c>
    </row>
    <row r="86" spans="1:4">
      <c r="A86" s="28">
        <v>429578.01</v>
      </c>
      <c r="B86" s="27">
        <v>0.12429999999999999</v>
      </c>
      <c r="C86" s="24">
        <v>429578</v>
      </c>
      <c r="D86" s="24">
        <v>40376.660000000003</v>
      </c>
    </row>
    <row r="87" spans="1:4">
      <c r="A87" s="28">
        <v>715962.01</v>
      </c>
      <c r="B87" s="27">
        <v>0.1353</v>
      </c>
      <c r="C87" s="24">
        <v>715962</v>
      </c>
      <c r="D87" s="24">
        <v>75974.19</v>
      </c>
    </row>
    <row r="88" spans="1:4">
      <c r="A88" s="28">
        <v>1000000.01</v>
      </c>
      <c r="B88" s="27">
        <v>0.14630000000000001</v>
      </c>
      <c r="C88" s="24">
        <v>1000000</v>
      </c>
      <c r="D88" s="24">
        <v>114404.53</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dimension ref="A1:D30"/>
  <sheetViews>
    <sheetView workbookViewId="0">
      <selection activeCell="A2" sqref="A2:F2063"/>
    </sheetView>
  </sheetViews>
  <sheetFormatPr defaultColWidth="8.85546875" defaultRowHeight="15"/>
  <cols>
    <col min="1" max="1" width="19.140625" customWidth="1"/>
    <col min="2" max="2" width="11.85546875" customWidth="1"/>
    <col min="3" max="3" width="17" customWidth="1"/>
    <col min="4" max="4" width="11.5703125" bestFit="1" customWidth="1"/>
  </cols>
  <sheetData>
    <row r="1" spans="1:4">
      <c r="A1" s="18" t="s">
        <v>0</v>
      </c>
      <c r="B1" s="19" t="e">
        <f>#REF!</f>
        <v>#REF!</v>
      </c>
      <c r="C1" t="e">
        <f>B4&amp;B3&amp;"FED"</f>
        <v>#REF!</v>
      </c>
      <c r="D1" s="20" t="e">
        <f ca="1">VLOOKUP($C$2,INDIRECT($C$1),2,TRUE)</f>
        <v>#REF!</v>
      </c>
    </row>
    <row r="2" spans="1:4">
      <c r="A2" s="18" t="s">
        <v>59</v>
      </c>
      <c r="B2" s="19"/>
      <c r="C2" s="19" t="e">
        <f>B1-B7</f>
        <v>#REF!</v>
      </c>
      <c r="D2" s="21" t="e">
        <f ca="1">VLOOKUP($C$2,INDIRECT($C$1),3,TRUE)</f>
        <v>#REF!</v>
      </c>
    </row>
    <row r="3" spans="1:4">
      <c r="A3" s="18" t="s">
        <v>104</v>
      </c>
      <c r="B3" s="19" t="s">
        <v>77</v>
      </c>
      <c r="D3" s="21" t="e">
        <f ca="1">VLOOKUP($C$2,INDIRECT($C$1),4,TRUE)</f>
        <v>#REF!</v>
      </c>
    </row>
    <row r="4" spans="1:4">
      <c r="A4" s="18" t="s">
        <v>1</v>
      </c>
      <c r="B4" s="19" t="e">
        <f>#REF!</f>
        <v>#REF!</v>
      </c>
      <c r="D4" s="22" t="e">
        <f ca="1">(C2-D3)*D1+D2+B6</f>
        <v>#REF!</v>
      </c>
    </row>
    <row r="5" spans="1:4">
      <c r="A5" s="18" t="s">
        <v>2</v>
      </c>
      <c r="B5" s="23" t="e">
        <f>#REF!</f>
        <v>#REF!</v>
      </c>
    </row>
    <row r="6" spans="1:4">
      <c r="A6" s="18" t="s">
        <v>3</v>
      </c>
      <c r="B6" s="19" t="e">
        <f>#REF!</f>
        <v>#REF!</v>
      </c>
      <c r="D6" t="s">
        <v>47</v>
      </c>
    </row>
    <row r="7" spans="1:4">
      <c r="A7" s="18" t="s">
        <v>61</v>
      </c>
      <c r="B7" s="19" t="e">
        <f>B9*B8</f>
        <v>#REF!</v>
      </c>
      <c r="D7" t="s">
        <v>62</v>
      </c>
    </row>
    <row r="8" spans="1:4">
      <c r="A8" s="18" t="s">
        <v>5</v>
      </c>
      <c r="B8" t="e">
        <f>#REF!</f>
        <v>#REF!</v>
      </c>
      <c r="D8" t="s">
        <v>63</v>
      </c>
    </row>
    <row r="9" spans="1:4">
      <c r="A9" t="s">
        <v>64</v>
      </c>
      <c r="B9">
        <v>4050</v>
      </c>
    </row>
    <row r="12" spans="1:4">
      <c r="A12" t="s">
        <v>65</v>
      </c>
    </row>
    <row r="13" spans="1:4">
      <c r="A13" t="s">
        <v>48</v>
      </c>
      <c r="B13" t="s">
        <v>66</v>
      </c>
      <c r="C13" t="s">
        <v>67</v>
      </c>
      <c r="D13" t="s">
        <v>68</v>
      </c>
    </row>
    <row r="14" spans="1:4">
      <c r="A14" s="24">
        <f>D14+0.01</f>
        <v>2250.0100000000002</v>
      </c>
      <c r="B14">
        <v>0.1</v>
      </c>
      <c r="C14" s="24">
        <v>0</v>
      </c>
      <c r="D14" s="24">
        <v>2250</v>
      </c>
    </row>
    <row r="15" spans="1:4">
      <c r="A15" s="24">
        <f t="shared" ref="A15:A20" si="0">D15+0.01</f>
        <v>11525.01</v>
      </c>
      <c r="B15">
        <v>0.15</v>
      </c>
      <c r="C15" s="24">
        <v>927.5</v>
      </c>
      <c r="D15" s="24">
        <v>11525</v>
      </c>
    </row>
    <row r="16" spans="1:4">
      <c r="A16" s="24">
        <f t="shared" si="0"/>
        <v>39900.01</v>
      </c>
      <c r="B16">
        <v>0.25</v>
      </c>
      <c r="C16" s="24">
        <v>5183.75</v>
      </c>
      <c r="D16" s="24">
        <v>39900</v>
      </c>
    </row>
    <row r="17" spans="1:4">
      <c r="A17" s="24">
        <f t="shared" si="0"/>
        <v>93400.01</v>
      </c>
      <c r="B17">
        <v>0.28000000000000003</v>
      </c>
      <c r="C17" s="24">
        <v>18558.75</v>
      </c>
      <c r="D17" s="24">
        <v>93400</v>
      </c>
    </row>
    <row r="18" spans="1:4" s="171" customFormat="1">
      <c r="A18" s="24">
        <f t="shared" si="0"/>
        <v>192400.01</v>
      </c>
      <c r="B18" s="171">
        <v>0.33</v>
      </c>
      <c r="C18" s="24">
        <v>46278.75</v>
      </c>
      <c r="D18" s="24">
        <v>192400</v>
      </c>
    </row>
    <row r="19" spans="1:4">
      <c r="A19" s="24">
        <f t="shared" si="0"/>
        <v>415600.01</v>
      </c>
      <c r="B19">
        <v>0.35</v>
      </c>
      <c r="C19" s="24">
        <v>119934.75</v>
      </c>
      <c r="D19" s="24">
        <v>415600</v>
      </c>
    </row>
    <row r="20" spans="1:4">
      <c r="A20" s="24">
        <f t="shared" si="0"/>
        <v>417300.01</v>
      </c>
      <c r="B20" s="171">
        <v>0.39600000000000002</v>
      </c>
      <c r="C20" s="24">
        <v>120529.75</v>
      </c>
      <c r="D20" s="24">
        <v>417300</v>
      </c>
    </row>
    <row r="22" spans="1:4">
      <c r="A22" t="s">
        <v>69</v>
      </c>
    </row>
    <row r="23" spans="1:4">
      <c r="A23" t="s">
        <v>48</v>
      </c>
      <c r="B23" t="s">
        <v>66</v>
      </c>
      <c r="C23" t="s">
        <v>67</v>
      </c>
      <c r="D23" t="s">
        <v>68</v>
      </c>
    </row>
    <row r="24" spans="1:4">
      <c r="A24" s="24">
        <f t="shared" ref="A24:A30" si="1">D24+0.01</f>
        <v>8550.01</v>
      </c>
      <c r="B24">
        <v>0.1</v>
      </c>
      <c r="C24">
        <v>0</v>
      </c>
      <c r="D24">
        <v>8550</v>
      </c>
    </row>
    <row r="25" spans="1:4">
      <c r="A25" s="24">
        <f t="shared" si="1"/>
        <v>27100.01</v>
      </c>
      <c r="B25">
        <v>0.15</v>
      </c>
      <c r="C25">
        <v>1855</v>
      </c>
      <c r="D25">
        <v>27100</v>
      </c>
    </row>
    <row r="26" spans="1:4">
      <c r="A26" s="24">
        <f t="shared" si="1"/>
        <v>83850.009999999995</v>
      </c>
      <c r="B26">
        <v>0.25</v>
      </c>
      <c r="C26">
        <v>10367.5</v>
      </c>
      <c r="D26">
        <v>83850</v>
      </c>
    </row>
    <row r="27" spans="1:4">
      <c r="A27" s="24">
        <f t="shared" si="1"/>
        <v>160450.01</v>
      </c>
      <c r="B27">
        <v>0.28000000000000003</v>
      </c>
      <c r="C27">
        <v>29517.5</v>
      </c>
      <c r="D27">
        <v>160450</v>
      </c>
    </row>
    <row r="28" spans="1:4">
      <c r="A28" s="24">
        <f t="shared" si="1"/>
        <v>240000.01</v>
      </c>
      <c r="B28">
        <v>0.33</v>
      </c>
      <c r="C28">
        <v>51791.5</v>
      </c>
      <c r="D28">
        <v>240000</v>
      </c>
    </row>
    <row r="29" spans="1:4" s="171" customFormat="1">
      <c r="A29" s="24">
        <f t="shared" si="1"/>
        <v>429900.01</v>
      </c>
      <c r="B29" s="171">
        <v>0.35</v>
      </c>
      <c r="C29" s="171">
        <v>111818.5</v>
      </c>
      <c r="D29" s="171">
        <v>429900</v>
      </c>
    </row>
    <row r="30" spans="1:4">
      <c r="A30" s="24">
        <f t="shared" si="1"/>
        <v>475500.01</v>
      </c>
      <c r="B30">
        <v>0.39600000000000002</v>
      </c>
      <c r="C30">
        <v>130578.5</v>
      </c>
      <c r="D30">
        <v>475500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BO53"/>
  <sheetViews>
    <sheetView showGridLines="0" zoomScale="115" zoomScaleNormal="115" zoomScalePageLayoutView="115" workbookViewId="0">
      <selection activeCell="I6" sqref="I6:P6"/>
    </sheetView>
  </sheetViews>
  <sheetFormatPr defaultColWidth="2.85546875" defaultRowHeight="15"/>
  <cols>
    <col min="1" max="17" width="2.85546875" style="51"/>
    <col min="18" max="18" width="2.85546875" style="51" customWidth="1"/>
    <col min="19" max="36" width="2.85546875" style="51"/>
    <col min="37" max="37" width="3.42578125" style="51" customWidth="1"/>
    <col min="38" max="42" width="2.85546875" style="51"/>
    <col min="43" max="43" width="2.85546875" style="51" customWidth="1"/>
    <col min="44" max="16384" width="2.85546875" style="51"/>
  </cols>
  <sheetData>
    <row r="1" spans="1:66" ht="14.45" customHeight="1">
      <c r="A1" s="371" t="s">
        <v>587</v>
      </c>
      <c r="B1" s="371"/>
      <c r="C1" s="371"/>
      <c r="D1" s="371"/>
      <c r="E1" s="371"/>
      <c r="F1" s="371"/>
      <c r="G1" s="371"/>
      <c r="H1" s="371"/>
      <c r="I1" s="371"/>
      <c r="J1" s="371"/>
      <c r="K1" s="371"/>
      <c r="L1" s="371"/>
      <c r="M1" s="371"/>
      <c r="N1" s="371"/>
      <c r="O1" s="371"/>
      <c r="P1" s="371"/>
      <c r="Q1" s="32"/>
      <c r="R1" s="37" t="s">
        <v>113</v>
      </c>
      <c r="S1" s="37"/>
      <c r="T1" s="37"/>
      <c r="U1" s="372" t="str">
        <f>IF('Input Values'!C2=0,"",'Input Values'!C2)</f>
        <v/>
      </c>
      <c r="V1" s="372"/>
      <c r="W1" s="372"/>
      <c r="X1" s="372"/>
      <c r="Y1" s="372"/>
      <c r="Z1" s="372"/>
      <c r="AA1" s="372"/>
      <c r="AB1" s="372"/>
      <c r="AC1" s="372"/>
      <c r="AD1" s="372"/>
      <c r="AE1" s="372"/>
      <c r="AF1" s="372"/>
      <c r="AG1" s="32"/>
      <c r="AH1" s="32"/>
      <c r="AI1" s="32"/>
      <c r="AJ1" s="32"/>
      <c r="AK1" s="373" t="s">
        <v>588</v>
      </c>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row>
    <row r="2" spans="1:66" ht="14.45" customHeight="1">
      <c r="A2" s="371"/>
      <c r="B2" s="371"/>
      <c r="C2" s="371"/>
      <c r="D2" s="371"/>
      <c r="E2" s="371"/>
      <c r="F2" s="371"/>
      <c r="G2" s="371"/>
      <c r="H2" s="371"/>
      <c r="I2" s="371"/>
      <c r="J2" s="371"/>
      <c r="K2" s="371"/>
      <c r="L2" s="371"/>
      <c r="M2" s="371"/>
      <c r="N2" s="371"/>
      <c r="O2" s="371"/>
      <c r="P2" s="371"/>
      <c r="Q2" s="32"/>
      <c r="R2" s="37"/>
      <c r="S2" s="37"/>
      <c r="T2" s="37"/>
      <c r="U2" s="32"/>
      <c r="V2" s="32"/>
      <c r="W2" s="32"/>
      <c r="X2" s="32"/>
      <c r="Y2" s="32"/>
      <c r="Z2" s="32"/>
      <c r="AA2" s="32"/>
      <c r="AB2" s="32"/>
      <c r="AC2" s="32"/>
      <c r="AD2" s="32"/>
      <c r="AE2" s="32"/>
      <c r="AF2" s="32"/>
      <c r="AG2" s="32"/>
      <c r="AH2" s="32"/>
      <c r="AI2" s="32"/>
      <c r="AJ2" s="32"/>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row>
    <row r="3" spans="1:66" ht="21">
      <c r="A3" s="60" t="s">
        <v>119</v>
      </c>
      <c r="B3" s="61"/>
      <c r="C3" s="61"/>
      <c r="D3" s="61"/>
      <c r="E3" s="61"/>
      <c r="F3" s="61"/>
      <c r="G3" s="61"/>
      <c r="H3" s="61"/>
      <c r="I3" s="61"/>
      <c r="J3" s="47"/>
      <c r="K3" s="47"/>
      <c r="L3" s="47"/>
      <c r="M3" s="47"/>
      <c r="N3" s="47"/>
      <c r="O3" s="47"/>
      <c r="P3" s="47"/>
      <c r="R3" s="31" t="s">
        <v>120</v>
      </c>
      <c r="AK3" s="31" t="s">
        <v>106</v>
      </c>
      <c r="AS3" s="319" t="s">
        <v>23</v>
      </c>
      <c r="AT3" s="320"/>
      <c r="AU3" s="320"/>
      <c r="AV3" s="320"/>
      <c r="AW3" s="321"/>
      <c r="AY3" s="319" t="s">
        <v>590</v>
      </c>
      <c r="AZ3" s="320"/>
      <c r="BA3" s="320"/>
      <c r="BB3" s="320"/>
      <c r="BC3" s="321"/>
      <c r="BE3" s="319" t="s">
        <v>105</v>
      </c>
      <c r="BF3" s="320"/>
      <c r="BG3" s="320"/>
      <c r="BH3" s="320"/>
      <c r="BI3" s="320"/>
      <c r="BJ3" s="321"/>
    </row>
    <row r="4" spans="1:66">
      <c r="A4" s="377" t="s">
        <v>11</v>
      </c>
      <c r="B4" s="378"/>
      <c r="C4" s="378"/>
      <c r="D4" s="378"/>
      <c r="E4" s="378"/>
      <c r="F4" s="378"/>
      <c r="G4" s="378"/>
      <c r="H4" s="378"/>
      <c r="I4" s="378"/>
      <c r="J4" s="378"/>
      <c r="K4" s="378"/>
      <c r="L4" s="378"/>
      <c r="M4" s="378"/>
      <c r="N4" s="378"/>
      <c r="O4" s="378"/>
      <c r="P4" s="379"/>
      <c r="R4" s="377" t="s">
        <v>11</v>
      </c>
      <c r="S4" s="378"/>
      <c r="T4" s="378"/>
      <c r="U4" s="378"/>
      <c r="V4" s="378"/>
      <c r="W4" s="378"/>
      <c r="X4" s="378"/>
      <c r="Y4" s="378"/>
      <c r="Z4" s="378"/>
      <c r="AA4" s="378"/>
      <c r="AB4" s="378"/>
      <c r="AC4" s="378"/>
      <c r="AD4" s="378"/>
      <c r="AE4" s="378"/>
      <c r="AF4" s="378"/>
      <c r="AG4" s="379"/>
      <c r="AK4" s="36" t="str">
        <f>"1040 / 1040A / 1040EZ"</f>
        <v>1040 / 1040A / 1040EZ</v>
      </c>
      <c r="AL4" s="53"/>
      <c r="AM4" s="53"/>
      <c r="AN4" s="53"/>
      <c r="AO4" s="53"/>
      <c r="AP4" s="53"/>
      <c r="AQ4" s="53"/>
      <c r="AS4" s="322"/>
      <c r="AT4" s="323"/>
      <c r="AU4" s="323"/>
      <c r="AV4" s="323"/>
      <c r="AW4" s="324"/>
      <c r="AY4" s="339">
        <f>AB33</f>
        <v>0</v>
      </c>
      <c r="AZ4" s="340"/>
      <c r="BA4" s="340"/>
      <c r="BB4" s="340"/>
      <c r="BC4" s="341"/>
      <c r="BE4" s="322"/>
      <c r="BF4" s="323"/>
      <c r="BG4" s="323"/>
      <c r="BH4" s="323"/>
      <c r="BI4" s="323"/>
      <c r="BJ4" s="324"/>
    </row>
    <row r="5" spans="1:66">
      <c r="A5" s="215" t="s">
        <v>0</v>
      </c>
      <c r="B5" s="215"/>
      <c r="C5" s="215"/>
      <c r="D5" s="215"/>
      <c r="E5" s="215"/>
      <c r="F5" s="215"/>
      <c r="G5" s="215"/>
      <c r="H5" s="215"/>
      <c r="I5" s="362">
        <f>'Input Values'!$C$7</f>
        <v>0</v>
      </c>
      <c r="J5" s="362"/>
      <c r="K5" s="362"/>
      <c r="L5" s="362"/>
      <c r="M5" s="362"/>
      <c r="N5" s="362"/>
      <c r="O5" s="362"/>
      <c r="P5" s="362"/>
      <c r="R5" s="215" t="s">
        <v>0</v>
      </c>
      <c r="S5" s="215"/>
      <c r="T5" s="215"/>
      <c r="U5" s="215"/>
      <c r="V5" s="215"/>
      <c r="W5" s="215"/>
      <c r="X5" s="215"/>
      <c r="Y5" s="215"/>
      <c r="Z5" s="362">
        <f>'Input Values'!$D$7</f>
        <v>0</v>
      </c>
      <c r="AA5" s="362"/>
      <c r="AB5" s="362"/>
      <c r="AC5" s="362"/>
      <c r="AD5" s="362"/>
      <c r="AE5" s="362"/>
      <c r="AF5" s="362"/>
      <c r="AG5" s="362"/>
      <c r="AK5" s="51" t="s">
        <v>14</v>
      </c>
      <c r="AS5" s="306">
        <f>I37</f>
        <v>0</v>
      </c>
      <c r="AT5" s="306"/>
      <c r="AU5" s="306"/>
      <c r="AV5" s="306"/>
      <c r="AW5" s="306"/>
      <c r="AY5" s="305">
        <f>U37</f>
        <v>0</v>
      </c>
      <c r="AZ5" s="197"/>
      <c r="BA5" s="197"/>
      <c r="BB5" s="197"/>
      <c r="BC5" s="197"/>
      <c r="BE5" s="360">
        <f>AY5-AS5</f>
        <v>0</v>
      </c>
      <c r="BF5" s="360"/>
      <c r="BG5" s="360"/>
      <c r="BH5" s="360"/>
      <c r="BI5" s="360"/>
      <c r="BJ5" s="360"/>
    </row>
    <row r="6" spans="1:66">
      <c r="A6" s="215" t="s">
        <v>1</v>
      </c>
      <c r="B6" s="215"/>
      <c r="C6" s="215"/>
      <c r="D6" s="215"/>
      <c r="E6" s="215"/>
      <c r="F6" s="215"/>
      <c r="G6" s="215"/>
      <c r="H6" s="215"/>
      <c r="I6" s="374" t="str">
        <f>IF('Input Values'!$C$8="Married Filing Jointly","Married","Single")</f>
        <v>Single</v>
      </c>
      <c r="J6" s="375"/>
      <c r="K6" s="375"/>
      <c r="L6" s="375"/>
      <c r="M6" s="375"/>
      <c r="N6" s="375"/>
      <c r="O6" s="375"/>
      <c r="P6" s="376"/>
      <c r="R6" s="215" t="s">
        <v>1</v>
      </c>
      <c r="S6" s="215"/>
      <c r="T6" s="215"/>
      <c r="U6" s="215"/>
      <c r="V6" s="215"/>
      <c r="W6" s="215"/>
      <c r="X6" s="215"/>
      <c r="Y6" s="215"/>
      <c r="Z6" s="374" t="str">
        <f>IF('Input Values'!$D$8="Married Filing Jointly","Married","Single")</f>
        <v>Single</v>
      </c>
      <c r="AA6" s="375"/>
      <c r="AB6" s="375"/>
      <c r="AC6" s="375"/>
      <c r="AD6" s="375"/>
      <c r="AE6" s="375"/>
      <c r="AF6" s="375"/>
      <c r="AG6" s="376"/>
      <c r="AK6" s="51" t="s">
        <v>110</v>
      </c>
      <c r="AR6" s="33"/>
      <c r="AS6" s="306">
        <f>-I38</f>
        <v>0</v>
      </c>
      <c r="AT6" s="306"/>
      <c r="AU6" s="306"/>
      <c r="AV6" s="306"/>
      <c r="AW6" s="306"/>
      <c r="AY6" s="305">
        <f>-U38</f>
        <v>0</v>
      </c>
      <c r="AZ6" s="197"/>
      <c r="BA6" s="197"/>
      <c r="BB6" s="197"/>
      <c r="BC6" s="197"/>
      <c r="BE6" s="326">
        <f t="shared" ref="BE6:BE8" si="0">AY6-AS6</f>
        <v>0</v>
      </c>
      <c r="BF6" s="326"/>
      <c r="BG6" s="326"/>
      <c r="BH6" s="326"/>
      <c r="BI6" s="326"/>
      <c r="BJ6" s="326"/>
    </row>
    <row r="7" spans="1:66">
      <c r="A7" s="215" t="s">
        <v>98</v>
      </c>
      <c r="B7" s="215"/>
      <c r="C7" s="215"/>
      <c r="D7" s="215"/>
      <c r="E7" s="215"/>
      <c r="F7" s="215"/>
      <c r="G7" s="215"/>
      <c r="H7" s="215"/>
      <c r="I7" s="215">
        <f>'Input Values'!$C$9</f>
        <v>0</v>
      </c>
      <c r="J7" s="215"/>
      <c r="K7" s="215"/>
      <c r="L7" s="215"/>
      <c r="M7" s="215"/>
      <c r="N7" s="215"/>
      <c r="O7" s="215"/>
      <c r="P7" s="215"/>
      <c r="R7" s="215" t="s">
        <v>98</v>
      </c>
      <c r="S7" s="215"/>
      <c r="T7" s="215"/>
      <c r="U7" s="215"/>
      <c r="V7" s="215"/>
      <c r="W7" s="215"/>
      <c r="X7" s="215"/>
      <c r="Y7" s="215"/>
      <c r="Z7" s="215">
        <f>'Input Values'!$D$9</f>
        <v>0</v>
      </c>
      <c r="AA7" s="215"/>
      <c r="AB7" s="215"/>
      <c r="AC7" s="215"/>
      <c r="AD7" s="215"/>
      <c r="AE7" s="215"/>
      <c r="AF7" s="215"/>
      <c r="AG7" s="215"/>
      <c r="AK7" s="51" t="s">
        <v>15</v>
      </c>
      <c r="AR7" s="33"/>
      <c r="AS7" s="309">
        <f>-I39</f>
        <v>0</v>
      </c>
      <c r="AT7" s="309"/>
      <c r="AU7" s="309"/>
      <c r="AV7" s="309"/>
      <c r="AW7" s="309"/>
      <c r="AY7" s="310">
        <f>-U39</f>
        <v>0</v>
      </c>
      <c r="AZ7" s="239"/>
      <c r="BA7" s="239"/>
      <c r="BB7" s="239"/>
      <c r="BC7" s="239"/>
      <c r="BE7" s="326">
        <f t="shared" si="0"/>
        <v>0</v>
      </c>
      <c r="BF7" s="326"/>
      <c r="BG7" s="326"/>
      <c r="BH7" s="326"/>
      <c r="BI7" s="326"/>
      <c r="BJ7" s="326"/>
      <c r="BN7" s="48"/>
    </row>
    <row r="8" spans="1:66" ht="15.75" thickBot="1">
      <c r="A8" s="215" t="s">
        <v>3</v>
      </c>
      <c r="B8" s="215"/>
      <c r="C8" s="215"/>
      <c r="D8" s="215"/>
      <c r="E8" s="215"/>
      <c r="F8" s="215"/>
      <c r="G8" s="215"/>
      <c r="H8" s="215"/>
      <c r="I8" s="262"/>
      <c r="J8" s="262"/>
      <c r="K8" s="262"/>
      <c r="L8" s="262"/>
      <c r="M8" s="262"/>
      <c r="N8" s="262"/>
      <c r="O8" s="262"/>
      <c r="P8" s="262"/>
      <c r="R8" s="215" t="s">
        <v>3</v>
      </c>
      <c r="S8" s="215"/>
      <c r="T8" s="215"/>
      <c r="U8" s="215"/>
      <c r="V8" s="215"/>
      <c r="W8" s="215"/>
      <c r="X8" s="215"/>
      <c r="Y8" s="215"/>
      <c r="Z8" s="262"/>
      <c r="AA8" s="262"/>
      <c r="AB8" s="262"/>
      <c r="AC8" s="262"/>
      <c r="AD8" s="262"/>
      <c r="AE8" s="262"/>
      <c r="AF8" s="262"/>
      <c r="AG8" s="262"/>
      <c r="AK8" s="51" t="s">
        <v>16</v>
      </c>
      <c r="AR8" s="33"/>
      <c r="AS8" s="318">
        <f>I40</f>
        <v>0</v>
      </c>
      <c r="AT8" s="318"/>
      <c r="AU8" s="318"/>
      <c r="AV8" s="318"/>
      <c r="AW8" s="318"/>
      <c r="AY8" s="317">
        <f t="shared" ref="AY8" si="1">U40</f>
        <v>0</v>
      </c>
      <c r="AZ8" s="333"/>
      <c r="BA8" s="333"/>
      <c r="BB8" s="333"/>
      <c r="BC8" s="333"/>
      <c r="BE8" s="368">
        <f t="shared" si="0"/>
        <v>0</v>
      </c>
      <c r="BF8" s="368"/>
      <c r="BG8" s="368"/>
      <c r="BH8" s="368"/>
      <c r="BI8" s="368"/>
      <c r="BJ8" s="368"/>
    </row>
    <row r="9" spans="1:66" ht="15.75" thickTop="1">
      <c r="A9" s="369" t="s">
        <v>12</v>
      </c>
      <c r="B9" s="369"/>
      <c r="C9" s="369"/>
      <c r="D9" s="369"/>
      <c r="E9" s="369"/>
      <c r="F9" s="369"/>
      <c r="G9" s="369"/>
      <c r="H9" s="369"/>
      <c r="I9" s="369"/>
      <c r="J9" s="369"/>
      <c r="K9" s="369"/>
      <c r="L9" s="369"/>
      <c r="M9" s="369"/>
      <c r="N9" s="369"/>
      <c r="O9" s="369"/>
      <c r="P9" s="369"/>
      <c r="R9" s="361" t="s">
        <v>12</v>
      </c>
      <c r="S9" s="361"/>
      <c r="T9" s="361"/>
      <c r="U9" s="361"/>
      <c r="V9" s="361"/>
      <c r="W9" s="361"/>
      <c r="X9" s="361"/>
      <c r="Y9" s="361"/>
      <c r="Z9" s="361"/>
      <c r="AA9" s="361"/>
      <c r="AB9" s="361"/>
      <c r="AC9" s="361"/>
      <c r="AD9" s="361"/>
      <c r="AE9" s="361"/>
      <c r="AF9" s="361"/>
      <c r="AG9" s="361"/>
      <c r="AY9" s="197"/>
      <c r="AZ9" s="197"/>
      <c r="BA9" s="197"/>
      <c r="BB9" s="197"/>
      <c r="BC9" s="197"/>
      <c r="BE9" s="197"/>
      <c r="BF9" s="197"/>
      <c r="BG9" s="197"/>
      <c r="BH9" s="197"/>
      <c r="BI9" s="197"/>
      <c r="BJ9" s="197"/>
    </row>
    <row r="10" spans="1:66">
      <c r="A10" s="359" t="s">
        <v>4</v>
      </c>
      <c r="B10" s="359"/>
      <c r="C10" s="359"/>
      <c r="D10" s="359"/>
      <c r="E10" s="359"/>
      <c r="F10" s="359"/>
      <c r="G10" s="359"/>
      <c r="H10" s="359"/>
      <c r="I10" s="370" t="str">
        <f>IF('Input Values'!$C$8="Married Filing Jointly","Married",IF('Input Values'!C8="Head of Household","HeadofHousehold","Single"))</f>
        <v>Single</v>
      </c>
      <c r="J10" s="370"/>
      <c r="K10" s="370"/>
      <c r="L10" s="370"/>
      <c r="M10" s="370"/>
      <c r="N10" s="370"/>
      <c r="O10" s="370"/>
      <c r="P10" s="370"/>
      <c r="R10" s="215" t="s">
        <v>4</v>
      </c>
      <c r="S10" s="215"/>
      <c r="T10" s="215"/>
      <c r="U10" s="215"/>
      <c r="V10" s="215"/>
      <c r="W10" s="215"/>
      <c r="X10" s="215"/>
      <c r="Y10" s="215"/>
      <c r="Z10" s="370" t="str">
        <f>IF('Input Values'!$D$8="Married Filing Jointly","Married",IF('Input Values'!D8="Head of Household","HeadofHousehold","Single"))</f>
        <v>Single</v>
      </c>
      <c r="AA10" s="370"/>
      <c r="AB10" s="370"/>
      <c r="AC10" s="370"/>
      <c r="AD10" s="370"/>
      <c r="AE10" s="370"/>
      <c r="AF10" s="370"/>
      <c r="AG10" s="370"/>
      <c r="AK10" s="51" t="s">
        <v>103</v>
      </c>
      <c r="AR10" s="33"/>
      <c r="AS10" s="306">
        <f>I41</f>
        <v>0</v>
      </c>
      <c r="AT10" s="306"/>
      <c r="AU10" s="306"/>
      <c r="AV10" s="306"/>
      <c r="AW10" s="306"/>
      <c r="AY10" s="305">
        <f>U41</f>
        <v>0</v>
      </c>
      <c r="AZ10" s="197"/>
      <c r="BA10" s="197"/>
      <c r="BB10" s="197"/>
      <c r="BC10" s="197"/>
      <c r="BE10" s="305">
        <f>AY10-AS10</f>
        <v>0</v>
      </c>
      <c r="BF10" s="305"/>
      <c r="BG10" s="305"/>
      <c r="BH10" s="305"/>
      <c r="BI10" s="305"/>
      <c r="BJ10" s="305"/>
    </row>
    <row r="11" spans="1:66">
      <c r="A11" s="359" t="s">
        <v>5</v>
      </c>
      <c r="B11" s="359"/>
      <c r="C11" s="359"/>
      <c r="D11" s="359"/>
      <c r="E11" s="359"/>
      <c r="F11" s="359"/>
      <c r="G11" s="359"/>
      <c r="H11" s="359"/>
      <c r="I11" s="359">
        <f>'Input Values'!$C$9</f>
        <v>0</v>
      </c>
      <c r="J11" s="359"/>
      <c r="K11" s="359"/>
      <c r="L11" s="359"/>
      <c r="M11" s="359"/>
      <c r="N11" s="359"/>
      <c r="O11" s="359"/>
      <c r="P11" s="359"/>
      <c r="R11" s="215" t="s">
        <v>5</v>
      </c>
      <c r="S11" s="215"/>
      <c r="T11" s="215"/>
      <c r="U11" s="215"/>
      <c r="V11" s="215"/>
      <c r="W11" s="215"/>
      <c r="X11" s="215"/>
      <c r="Y11" s="215"/>
      <c r="Z11" s="215">
        <f>'Input Values'!$D$9</f>
        <v>0</v>
      </c>
      <c r="AA11" s="215"/>
      <c r="AB11" s="215"/>
      <c r="AC11" s="215"/>
      <c r="AD11" s="215"/>
      <c r="AE11" s="215"/>
      <c r="AF11" s="215"/>
      <c r="AG11" s="215"/>
      <c r="AK11" s="51" t="s">
        <v>19</v>
      </c>
      <c r="AR11" s="33"/>
      <c r="AS11" s="306">
        <f>+I43</f>
        <v>0</v>
      </c>
      <c r="AT11" s="306"/>
      <c r="AU11" s="306"/>
      <c r="AV11" s="306"/>
      <c r="AW11" s="306"/>
      <c r="AY11" s="305">
        <f>U43</f>
        <v>0</v>
      </c>
      <c r="AZ11" s="197"/>
      <c r="BA11" s="197"/>
      <c r="BB11" s="197"/>
      <c r="BC11" s="197"/>
      <c r="BE11" s="305">
        <f t="shared" ref="BE11:BE15" si="2">AY11-AS11</f>
        <v>0</v>
      </c>
      <c r="BF11" s="305"/>
      <c r="BG11" s="305"/>
      <c r="BH11" s="305"/>
      <c r="BI11" s="305"/>
      <c r="BJ11" s="305"/>
    </row>
    <row r="12" spans="1:66">
      <c r="A12" s="359" t="s">
        <v>6</v>
      </c>
      <c r="B12" s="359"/>
      <c r="C12" s="359"/>
      <c r="D12" s="359"/>
      <c r="E12" s="359"/>
      <c r="F12" s="359"/>
      <c r="G12" s="359"/>
      <c r="H12" s="359"/>
      <c r="I12" s="359"/>
      <c r="J12" s="359"/>
      <c r="K12" s="359"/>
      <c r="L12" s="359"/>
      <c r="M12" s="359"/>
      <c r="N12" s="359"/>
      <c r="O12" s="359"/>
      <c r="P12" s="359"/>
      <c r="R12" s="215" t="s">
        <v>6</v>
      </c>
      <c r="S12" s="215"/>
      <c r="T12" s="215"/>
      <c r="U12" s="215"/>
      <c r="V12" s="215"/>
      <c r="W12" s="215"/>
      <c r="X12" s="215"/>
      <c r="Y12" s="215"/>
      <c r="Z12" s="215"/>
      <c r="AA12" s="215"/>
      <c r="AB12" s="215"/>
      <c r="AC12" s="215"/>
      <c r="AD12" s="215"/>
      <c r="AE12" s="215"/>
      <c r="AF12" s="215"/>
      <c r="AG12" s="215"/>
      <c r="AK12" s="51" t="s">
        <v>99</v>
      </c>
      <c r="AR12" s="33"/>
      <c r="AS12" s="306">
        <f>-I44</f>
        <v>0</v>
      </c>
      <c r="AT12" s="306"/>
      <c r="AU12" s="306"/>
      <c r="AV12" s="306"/>
      <c r="AW12" s="306"/>
      <c r="AY12" s="305">
        <f>-U44</f>
        <v>0</v>
      </c>
      <c r="AZ12" s="197"/>
      <c r="BA12" s="197"/>
      <c r="BB12" s="197"/>
      <c r="BC12" s="197"/>
      <c r="BE12" s="305">
        <f t="shared" si="2"/>
        <v>0</v>
      </c>
      <c r="BF12" s="305"/>
      <c r="BG12" s="305"/>
      <c r="BH12" s="305"/>
      <c r="BI12" s="305"/>
      <c r="BJ12" s="305"/>
    </row>
    <row r="13" spans="1:66">
      <c r="A13" s="359" t="s">
        <v>7</v>
      </c>
      <c r="B13" s="359"/>
      <c r="C13" s="359"/>
      <c r="D13" s="359"/>
      <c r="E13" s="359"/>
      <c r="F13" s="359"/>
      <c r="G13" s="359"/>
      <c r="H13" s="359"/>
      <c r="I13" s="367"/>
      <c r="J13" s="367"/>
      <c r="K13" s="367"/>
      <c r="L13" s="367"/>
      <c r="M13" s="367"/>
      <c r="N13" s="367"/>
      <c r="O13" s="367"/>
      <c r="P13" s="367"/>
      <c r="R13" s="215" t="s">
        <v>7</v>
      </c>
      <c r="S13" s="215"/>
      <c r="T13" s="215"/>
      <c r="U13" s="215"/>
      <c r="V13" s="215"/>
      <c r="W13" s="215"/>
      <c r="X13" s="215"/>
      <c r="Y13" s="215"/>
      <c r="Z13" s="362"/>
      <c r="AA13" s="362"/>
      <c r="AB13" s="362"/>
      <c r="AC13" s="362"/>
      <c r="AD13" s="362"/>
      <c r="AE13" s="362"/>
      <c r="AF13" s="362"/>
      <c r="AG13" s="362"/>
      <c r="AK13" s="51" t="s">
        <v>20</v>
      </c>
      <c r="AR13" s="33"/>
      <c r="AS13" s="306">
        <f>I45</f>
        <v>0</v>
      </c>
      <c r="AT13" s="306"/>
      <c r="AU13" s="306"/>
      <c r="AV13" s="306"/>
      <c r="AW13" s="306"/>
      <c r="AY13" s="305">
        <f>U45</f>
        <v>0</v>
      </c>
      <c r="AZ13" s="197"/>
      <c r="BA13" s="197"/>
      <c r="BB13" s="197"/>
      <c r="BC13" s="197"/>
      <c r="BE13" s="305">
        <f t="shared" si="2"/>
        <v>0</v>
      </c>
      <c r="BF13" s="305"/>
      <c r="BG13" s="305"/>
      <c r="BH13" s="305"/>
      <c r="BI13" s="305"/>
      <c r="BJ13" s="305"/>
    </row>
    <row r="14" spans="1:66">
      <c r="A14" s="363" t="s">
        <v>25</v>
      </c>
      <c r="B14" s="363"/>
      <c r="C14" s="363"/>
      <c r="D14" s="363"/>
      <c r="E14" s="363"/>
      <c r="F14" s="363"/>
      <c r="G14" s="363"/>
      <c r="H14" s="363"/>
      <c r="I14" s="363"/>
      <c r="J14" s="363"/>
      <c r="K14" s="363"/>
      <c r="L14" s="363"/>
      <c r="M14" s="363"/>
      <c r="N14" s="363"/>
      <c r="O14" s="363"/>
      <c r="P14" s="363"/>
      <c r="R14" s="363" t="s">
        <v>25</v>
      </c>
      <c r="S14" s="363"/>
      <c r="T14" s="363"/>
      <c r="U14" s="363"/>
      <c r="V14" s="363"/>
      <c r="W14" s="363"/>
      <c r="X14" s="363"/>
      <c r="Y14" s="363"/>
      <c r="Z14" s="363"/>
      <c r="AA14" s="363"/>
      <c r="AB14" s="363"/>
      <c r="AC14" s="363"/>
      <c r="AD14" s="363"/>
      <c r="AE14" s="363"/>
      <c r="AF14" s="363"/>
      <c r="AG14" s="363"/>
      <c r="AK14" s="51" t="s">
        <v>101</v>
      </c>
      <c r="AR14" s="33"/>
      <c r="AS14" s="309">
        <f>-I46</f>
        <v>0</v>
      </c>
      <c r="AT14" s="309"/>
      <c r="AU14" s="309"/>
      <c r="AV14" s="309"/>
      <c r="AW14" s="309"/>
      <c r="AY14" s="310">
        <f>-U46</f>
        <v>0</v>
      </c>
      <c r="AZ14" s="239"/>
      <c r="BA14" s="239"/>
      <c r="BB14" s="239"/>
      <c r="BC14" s="239"/>
      <c r="BE14" s="305">
        <f t="shared" si="2"/>
        <v>0</v>
      </c>
      <c r="BF14" s="305"/>
      <c r="BG14" s="305"/>
      <c r="BH14" s="305"/>
      <c r="BI14" s="305"/>
      <c r="BJ14" s="305"/>
    </row>
    <row r="15" spans="1:66" ht="15.75" thickBot="1">
      <c r="A15" s="359" t="s">
        <v>8</v>
      </c>
      <c r="B15" s="359"/>
      <c r="C15" s="359"/>
      <c r="D15" s="359"/>
      <c r="E15" s="359"/>
      <c r="F15" s="359"/>
      <c r="G15" s="359"/>
      <c r="H15" s="359"/>
      <c r="I15" s="357">
        <f>I5</f>
        <v>0</v>
      </c>
      <c r="J15" s="357"/>
      <c r="K15" s="357"/>
      <c r="L15" s="357"/>
      <c r="M15" s="357"/>
      <c r="N15" s="357"/>
      <c r="O15" s="357"/>
      <c r="P15" s="357"/>
      <c r="R15" s="215" t="s">
        <v>8</v>
      </c>
      <c r="S15" s="215"/>
      <c r="T15" s="215"/>
      <c r="U15" s="215"/>
      <c r="V15" s="215"/>
      <c r="W15" s="215"/>
      <c r="X15" s="215"/>
      <c r="Y15" s="215"/>
      <c r="Z15" s="357">
        <f>Z5</f>
        <v>0</v>
      </c>
      <c r="AA15" s="357"/>
      <c r="AB15" s="357"/>
      <c r="AC15" s="357"/>
      <c r="AD15" s="357"/>
      <c r="AE15" s="357"/>
      <c r="AF15" s="357"/>
      <c r="AG15" s="357"/>
      <c r="AK15" s="51" t="s">
        <v>102</v>
      </c>
      <c r="AR15" s="33"/>
      <c r="AS15" s="366">
        <f>I48</f>
        <v>0</v>
      </c>
      <c r="AT15" s="366"/>
      <c r="AU15" s="366"/>
      <c r="AV15" s="366"/>
      <c r="AW15" s="366"/>
      <c r="AY15" s="317">
        <f>U48</f>
        <v>0</v>
      </c>
      <c r="AZ15" s="333"/>
      <c r="BA15" s="333"/>
      <c r="BB15" s="333"/>
      <c r="BC15" s="333"/>
      <c r="BE15" s="317">
        <f t="shared" si="2"/>
        <v>0</v>
      </c>
      <c r="BF15" s="317"/>
      <c r="BG15" s="317"/>
      <c r="BH15" s="317"/>
      <c r="BI15" s="317"/>
      <c r="BJ15" s="317"/>
    </row>
    <row r="16" spans="1:66" ht="15.75" thickTop="1">
      <c r="A16" s="359" t="s">
        <v>9</v>
      </c>
      <c r="B16" s="359"/>
      <c r="C16" s="359"/>
      <c r="D16" s="359"/>
      <c r="E16" s="359"/>
      <c r="F16" s="359"/>
      <c r="G16" s="359"/>
      <c r="H16" s="359"/>
      <c r="I16" s="357">
        <f ca="1">IFERROR(FederalWithholding1!D4,0)</f>
        <v>0</v>
      </c>
      <c r="J16" s="357"/>
      <c r="K16" s="357"/>
      <c r="L16" s="357"/>
      <c r="M16" s="357"/>
      <c r="N16" s="357"/>
      <c r="O16" s="357"/>
      <c r="P16" s="357"/>
      <c r="R16" s="215" t="s">
        <v>9</v>
      </c>
      <c r="S16" s="215"/>
      <c r="T16" s="215"/>
      <c r="U16" s="215"/>
      <c r="V16" s="215"/>
      <c r="W16" s="215"/>
      <c r="X16" s="215"/>
      <c r="Y16" s="215"/>
      <c r="Z16" s="357">
        <f ca="1">IFERROR(FederalWithholding2!D4,0)</f>
        <v>0</v>
      </c>
      <c r="AA16" s="357"/>
      <c r="AB16" s="357"/>
      <c r="AC16" s="357"/>
      <c r="AD16" s="357"/>
      <c r="AE16" s="357"/>
      <c r="AF16" s="357"/>
      <c r="AG16" s="357"/>
    </row>
    <row r="17" spans="1:67" ht="14.45" customHeight="1">
      <c r="A17" s="359" t="s">
        <v>10</v>
      </c>
      <c r="B17" s="359"/>
      <c r="C17" s="359"/>
      <c r="D17" s="359"/>
      <c r="E17" s="359"/>
      <c r="F17" s="359"/>
      <c r="G17" s="359"/>
      <c r="H17" s="359"/>
      <c r="I17" s="357">
        <f>IF(I15&gt;110100,110100*0.042,I15*0.042)</f>
        <v>0</v>
      </c>
      <c r="J17" s="357"/>
      <c r="K17" s="357"/>
      <c r="L17" s="357"/>
      <c r="M17" s="357"/>
      <c r="N17" s="357"/>
      <c r="O17" s="357"/>
      <c r="P17" s="357"/>
      <c r="R17" s="215" t="s">
        <v>10</v>
      </c>
      <c r="S17" s="215"/>
      <c r="T17" s="215"/>
      <c r="U17" s="215"/>
      <c r="V17" s="215"/>
      <c r="W17" s="215"/>
      <c r="X17" s="215"/>
      <c r="Y17" s="215"/>
      <c r="Z17" s="357">
        <f>IF(Z15&gt;110100,110100*0.042,Z15*110100)</f>
        <v>0</v>
      </c>
      <c r="AA17" s="357"/>
      <c r="AB17" s="357"/>
      <c r="AC17" s="357"/>
      <c r="AD17" s="357"/>
      <c r="AE17" s="357"/>
      <c r="AF17" s="357"/>
      <c r="AG17" s="357"/>
      <c r="BN17" s="34"/>
      <c r="BO17" s="34"/>
    </row>
    <row r="18" spans="1:67">
      <c r="A18" s="359" t="s">
        <v>26</v>
      </c>
      <c r="B18" s="359"/>
      <c r="C18" s="359"/>
      <c r="D18" s="359"/>
      <c r="E18" s="359"/>
      <c r="F18" s="359"/>
      <c r="G18" s="359"/>
      <c r="H18" s="359"/>
      <c r="I18" s="357">
        <f>I15*0.0145</f>
        <v>0</v>
      </c>
      <c r="J18" s="357"/>
      <c r="K18" s="357"/>
      <c r="L18" s="357"/>
      <c r="M18" s="357"/>
      <c r="N18" s="357"/>
      <c r="O18" s="357"/>
      <c r="P18" s="357"/>
      <c r="R18" s="215" t="s">
        <v>26</v>
      </c>
      <c r="S18" s="215"/>
      <c r="T18" s="215"/>
      <c r="U18" s="215"/>
      <c r="V18" s="215"/>
      <c r="W18" s="215"/>
      <c r="X18" s="215"/>
      <c r="Y18" s="215"/>
      <c r="Z18" s="357">
        <f>Z15*0.0145</f>
        <v>0</v>
      </c>
      <c r="AA18" s="357"/>
      <c r="AB18" s="357"/>
      <c r="AC18" s="357"/>
      <c r="AD18" s="357"/>
      <c r="AE18" s="357"/>
      <c r="AF18" s="357"/>
      <c r="AG18" s="357"/>
      <c r="AK18" s="31" t="s">
        <v>107</v>
      </c>
      <c r="AS18" s="319" t="s">
        <v>23</v>
      </c>
      <c r="AT18" s="320"/>
      <c r="AU18" s="320"/>
      <c r="AV18" s="320"/>
      <c r="AW18" s="321"/>
      <c r="AY18" s="319" t="s">
        <v>590</v>
      </c>
      <c r="AZ18" s="320"/>
      <c r="BA18" s="320"/>
      <c r="BB18" s="320"/>
      <c r="BC18" s="321"/>
      <c r="BE18" s="319" t="s">
        <v>105</v>
      </c>
      <c r="BF18" s="320"/>
      <c r="BG18" s="320"/>
      <c r="BH18" s="320"/>
      <c r="BI18" s="320"/>
      <c r="BJ18" s="321"/>
      <c r="BN18" s="34"/>
      <c r="BO18" s="34"/>
    </row>
    <row r="19" spans="1:67" ht="14.45" customHeight="1">
      <c r="A19" s="359" t="s">
        <v>21</v>
      </c>
      <c r="B19" s="359"/>
      <c r="C19" s="359"/>
      <c r="D19" s="359"/>
      <c r="E19" s="359"/>
      <c r="F19" s="359"/>
      <c r="G19" s="359"/>
      <c r="H19" s="359"/>
      <c r="I19" s="357">
        <f ca="1">IFERROR(StateWithholding1!D12,0)</f>
        <v>0</v>
      </c>
      <c r="J19" s="357"/>
      <c r="K19" s="357"/>
      <c r="L19" s="357"/>
      <c r="M19" s="357"/>
      <c r="N19" s="357"/>
      <c r="O19" s="357"/>
      <c r="P19" s="357"/>
      <c r="R19" s="215" t="s">
        <v>21</v>
      </c>
      <c r="S19" s="215"/>
      <c r="T19" s="215"/>
      <c r="U19" s="215"/>
      <c r="V19" s="215"/>
      <c r="W19" s="215"/>
      <c r="X19" s="215"/>
      <c r="Y19" s="215"/>
      <c r="Z19" s="357">
        <f ca="1">IFERROR(StateWithholding2!D12,0)</f>
        <v>0</v>
      </c>
      <c r="AA19" s="357"/>
      <c r="AB19" s="357"/>
      <c r="AC19" s="357"/>
      <c r="AD19" s="357"/>
      <c r="AE19" s="357"/>
      <c r="AF19" s="357"/>
      <c r="AG19" s="357"/>
      <c r="AK19" s="36" t="str">
        <f>"540 / 540A / 540EZ"</f>
        <v>540 / 540A / 540EZ</v>
      </c>
      <c r="AL19" s="53"/>
      <c r="AM19" s="53"/>
      <c r="AN19" s="53"/>
      <c r="AO19" s="53"/>
      <c r="AP19" s="53"/>
      <c r="AQ19" s="49"/>
      <c r="AS19" s="322"/>
      <c r="AT19" s="323"/>
      <c r="AU19" s="323"/>
      <c r="AV19" s="323"/>
      <c r="AW19" s="324"/>
      <c r="AY19" s="339">
        <f>AB33</f>
        <v>0</v>
      </c>
      <c r="AZ19" s="340"/>
      <c r="BA19" s="340"/>
      <c r="BB19" s="340"/>
      <c r="BC19" s="341"/>
      <c r="BE19" s="322"/>
      <c r="BF19" s="323"/>
      <c r="BG19" s="323"/>
      <c r="BH19" s="323"/>
      <c r="BI19" s="323"/>
      <c r="BJ19" s="324"/>
      <c r="BN19" s="34"/>
      <c r="BO19" s="34"/>
    </row>
    <row r="20" spans="1:67">
      <c r="A20" s="364" t="s">
        <v>27</v>
      </c>
      <c r="B20" s="364"/>
      <c r="C20" s="364"/>
      <c r="D20" s="364"/>
      <c r="E20" s="364"/>
      <c r="F20" s="364"/>
      <c r="G20" s="364"/>
      <c r="H20" s="364"/>
      <c r="I20" s="365">
        <f ca="1">IFERROR(I15-I16-I17-I18-I19,"")</f>
        <v>0</v>
      </c>
      <c r="J20" s="365"/>
      <c r="K20" s="365"/>
      <c r="L20" s="365"/>
      <c r="M20" s="365"/>
      <c r="N20" s="365"/>
      <c r="O20" s="365"/>
      <c r="P20" s="365"/>
      <c r="R20" s="311" t="s">
        <v>27</v>
      </c>
      <c r="S20" s="311"/>
      <c r="T20" s="311"/>
      <c r="U20" s="311"/>
      <c r="V20" s="311"/>
      <c r="W20" s="311"/>
      <c r="X20" s="311"/>
      <c r="Y20" s="311"/>
      <c r="Z20" s="365">
        <f ca="1">IFERROR(Z15-Z16-Z17-Z18-Z19,"")</f>
        <v>0</v>
      </c>
      <c r="AA20" s="365"/>
      <c r="AB20" s="365"/>
      <c r="AC20" s="365"/>
      <c r="AD20" s="365"/>
      <c r="AE20" s="365"/>
      <c r="AF20" s="365"/>
      <c r="AG20" s="365"/>
      <c r="AK20" s="51" t="s">
        <v>14</v>
      </c>
      <c r="AS20" s="306">
        <f>O37</f>
        <v>0</v>
      </c>
      <c r="AT20" s="306"/>
      <c r="AU20" s="306"/>
      <c r="AV20" s="306"/>
      <c r="AW20" s="306"/>
      <c r="AY20" s="305">
        <f>AA37</f>
        <v>0</v>
      </c>
      <c r="AZ20" s="197"/>
      <c r="BA20" s="197"/>
      <c r="BB20" s="197"/>
      <c r="BC20" s="197"/>
      <c r="BE20" s="360">
        <f>AY20-AS20</f>
        <v>0</v>
      </c>
      <c r="BF20" s="233"/>
      <c r="BG20" s="233"/>
      <c r="BH20" s="233"/>
      <c r="BI20" s="233"/>
      <c r="BJ20" s="233"/>
      <c r="BN20" s="34"/>
      <c r="BO20" s="34"/>
    </row>
    <row r="21" spans="1:67" ht="15.6" customHeight="1">
      <c r="A21"/>
      <c r="B21"/>
      <c r="C21"/>
      <c r="D21"/>
      <c r="E21"/>
      <c r="F21"/>
      <c r="G21"/>
      <c r="H21"/>
      <c r="I21"/>
      <c r="J21"/>
      <c r="K21"/>
      <c r="L21"/>
      <c r="M21"/>
      <c r="N21"/>
      <c r="O21"/>
      <c r="P21"/>
      <c r="Q21"/>
      <c r="R21"/>
      <c r="S21"/>
      <c r="T21"/>
      <c r="U21"/>
      <c r="V21"/>
      <c r="W21"/>
      <c r="X21"/>
      <c r="Y21"/>
      <c r="Z21"/>
      <c r="AA21"/>
      <c r="AB21"/>
      <c r="AC21"/>
      <c r="AD21"/>
      <c r="AE21"/>
      <c r="AF21"/>
      <c r="AK21" s="51" t="s">
        <v>110</v>
      </c>
      <c r="AR21" s="33"/>
      <c r="AS21" s="306">
        <f>-O38</f>
        <v>0</v>
      </c>
      <c r="AT21" s="306"/>
      <c r="AU21" s="306"/>
      <c r="AV21" s="306"/>
      <c r="AW21" s="306"/>
      <c r="AY21" s="305">
        <f>-AA38</f>
        <v>0</v>
      </c>
      <c r="AZ21" s="197"/>
      <c r="BA21" s="197"/>
      <c r="BB21" s="197"/>
      <c r="BC21" s="197"/>
      <c r="BE21" s="305">
        <f>AY21-AS21</f>
        <v>0</v>
      </c>
      <c r="BF21" s="197"/>
      <c r="BG21" s="197"/>
      <c r="BH21" s="197"/>
      <c r="BI21" s="197"/>
      <c r="BJ21" s="197"/>
      <c r="BN21" s="34"/>
      <c r="BO21" s="34"/>
    </row>
    <row r="22" spans="1:67" ht="15.6" customHeight="1" thickBot="1">
      <c r="A22" s="361" t="s">
        <v>88</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c r="AK22" s="51" t="s">
        <v>16</v>
      </c>
      <c r="AR22" s="33"/>
      <c r="AS22" s="318">
        <f>O40</f>
        <v>0</v>
      </c>
      <c r="AT22" s="318"/>
      <c r="AU22" s="318"/>
      <c r="AV22" s="318"/>
      <c r="AW22" s="318"/>
      <c r="AY22" s="317">
        <f>AA40</f>
        <v>0</v>
      </c>
      <c r="AZ22" s="333"/>
      <c r="BA22" s="333"/>
      <c r="BB22" s="333"/>
      <c r="BC22" s="333"/>
      <c r="BE22" s="317">
        <f>AY22-AS22</f>
        <v>0</v>
      </c>
      <c r="BF22" s="333"/>
      <c r="BG22" s="333"/>
      <c r="BH22" s="333"/>
      <c r="BI22" s="333"/>
      <c r="BJ22" s="333"/>
      <c r="BN22" s="34"/>
      <c r="BO22" s="34"/>
    </row>
    <row r="23" spans="1:67" ht="15.75" thickTop="1">
      <c r="A23" s="70"/>
      <c r="B23" s="70"/>
      <c r="C23" s="70"/>
      <c r="D23" s="70"/>
      <c r="E23" s="70"/>
      <c r="F23" s="70"/>
      <c r="G23" s="70"/>
      <c r="H23" s="335" t="s">
        <v>133</v>
      </c>
      <c r="I23" s="335"/>
      <c r="J23" s="335"/>
      <c r="K23" s="335"/>
      <c r="L23" s="335"/>
      <c r="M23" s="335"/>
      <c r="N23" s="335"/>
      <c r="O23" s="335"/>
      <c r="P23" s="335" t="s">
        <v>132</v>
      </c>
      <c r="Q23" s="335"/>
      <c r="R23" s="335"/>
      <c r="S23" s="335"/>
      <c r="T23" s="335"/>
      <c r="U23" s="335"/>
      <c r="V23" s="335"/>
      <c r="W23" s="335"/>
      <c r="X23" s="335" t="s">
        <v>138</v>
      </c>
      <c r="Y23" s="335"/>
      <c r="Z23" s="335"/>
      <c r="AA23" s="335"/>
      <c r="AB23" s="335"/>
      <c r="AC23" s="335"/>
      <c r="AD23" s="335"/>
      <c r="AE23" s="335"/>
    </row>
    <row r="24" spans="1:67">
      <c r="A24" s="352" t="s">
        <v>95</v>
      </c>
      <c r="B24" s="352"/>
      <c r="C24" s="352"/>
      <c r="D24" s="352"/>
      <c r="E24" s="352"/>
      <c r="F24" s="352"/>
      <c r="G24" s="353"/>
      <c r="H24" s="362">
        <f>'Input Values'!C15</f>
        <v>0</v>
      </c>
      <c r="I24" s="362"/>
      <c r="J24" s="362"/>
      <c r="K24" s="362"/>
      <c r="L24" s="362"/>
      <c r="M24" s="362"/>
      <c r="N24" s="362"/>
      <c r="O24" s="362"/>
      <c r="P24" s="325">
        <f>'Input Values'!D15</f>
        <v>0</v>
      </c>
      <c r="Q24" s="246"/>
      <c r="R24" s="246"/>
      <c r="S24" s="246"/>
      <c r="T24" s="246"/>
      <c r="U24" s="246"/>
      <c r="V24" s="246"/>
      <c r="W24" s="246"/>
      <c r="X24" s="325">
        <f>H24+P24</f>
        <v>0</v>
      </c>
      <c r="Y24" s="246"/>
      <c r="Z24" s="246"/>
      <c r="AA24" s="246"/>
      <c r="AB24" s="246"/>
      <c r="AC24" s="246"/>
      <c r="AD24" s="246"/>
      <c r="AE24" s="246"/>
      <c r="AK24" s="51" t="s">
        <v>103</v>
      </c>
      <c r="AR24" s="33"/>
      <c r="AS24" s="306">
        <f>O40</f>
        <v>0</v>
      </c>
      <c r="AT24" s="306"/>
      <c r="AU24" s="306"/>
      <c r="AV24" s="306"/>
      <c r="AW24" s="306"/>
      <c r="AY24" s="305">
        <f>AA40</f>
        <v>0</v>
      </c>
      <c r="AZ24" s="305"/>
      <c r="BA24" s="305"/>
      <c r="BB24" s="305"/>
      <c r="BC24" s="305"/>
      <c r="BE24" s="305">
        <f>AY24-AS24</f>
        <v>0</v>
      </c>
      <c r="BF24" s="305"/>
      <c r="BG24" s="305"/>
      <c r="BH24" s="305"/>
      <c r="BI24" s="305"/>
      <c r="BJ24" s="305"/>
    </row>
    <row r="25" spans="1:67">
      <c r="A25" s="352" t="s">
        <v>89</v>
      </c>
      <c r="B25" s="352"/>
      <c r="C25" s="352"/>
      <c r="D25" s="352"/>
      <c r="E25" s="352"/>
      <c r="F25" s="352"/>
      <c r="G25" s="353"/>
      <c r="H25" s="362"/>
      <c r="I25" s="362"/>
      <c r="J25" s="362"/>
      <c r="K25" s="362"/>
      <c r="L25" s="362"/>
      <c r="M25" s="362"/>
      <c r="N25" s="362"/>
      <c r="O25" s="362"/>
      <c r="P25" s="325"/>
      <c r="Q25" s="246"/>
      <c r="R25" s="246"/>
      <c r="S25" s="246"/>
      <c r="T25" s="246"/>
      <c r="U25" s="246"/>
      <c r="V25" s="246"/>
      <c r="W25" s="246"/>
      <c r="X25" s="325">
        <f>H25+P25</f>
        <v>0</v>
      </c>
      <c r="Y25" s="246"/>
      <c r="Z25" s="246"/>
      <c r="AA25" s="246"/>
      <c r="AB25" s="246"/>
      <c r="AC25" s="246"/>
      <c r="AD25" s="246"/>
      <c r="AE25" s="246"/>
      <c r="AK25" s="51" t="s">
        <v>15</v>
      </c>
      <c r="AR25" s="33"/>
      <c r="AS25" s="327">
        <f>-O39</f>
        <v>0</v>
      </c>
      <c r="AT25" s="327"/>
      <c r="AU25" s="327"/>
      <c r="AV25" s="327"/>
      <c r="AW25" s="327"/>
      <c r="AX25" s="48"/>
      <c r="AY25" s="326">
        <f>-AA39</f>
        <v>0</v>
      </c>
      <c r="AZ25" s="326"/>
      <c r="BA25" s="326"/>
      <c r="BB25" s="326"/>
      <c r="BC25" s="326"/>
      <c r="BE25" s="305">
        <f t="shared" ref="BE25:BE30" si="3">AY25-AS25</f>
        <v>0</v>
      </c>
      <c r="BF25" s="305"/>
      <c r="BG25" s="305"/>
      <c r="BH25" s="305"/>
      <c r="BI25" s="305"/>
      <c r="BJ25" s="305"/>
    </row>
    <row r="26" spans="1:67">
      <c r="A26" s="352" t="s">
        <v>90</v>
      </c>
      <c r="B26" s="352"/>
      <c r="C26" s="352"/>
      <c r="D26" s="352"/>
      <c r="E26" s="352"/>
      <c r="F26" s="352"/>
      <c r="G26" s="353"/>
      <c r="H26" s="215"/>
      <c r="I26" s="215"/>
      <c r="J26" s="215"/>
      <c r="K26" s="215"/>
      <c r="L26" s="215"/>
      <c r="M26" s="215"/>
      <c r="N26" s="215"/>
      <c r="O26" s="215"/>
      <c r="P26" s="246"/>
      <c r="Q26" s="246"/>
      <c r="R26" s="246"/>
      <c r="S26" s="246"/>
      <c r="T26" s="246"/>
      <c r="U26" s="246"/>
      <c r="V26" s="246"/>
      <c r="W26" s="246"/>
      <c r="X26" s="328"/>
      <c r="Y26" s="328"/>
      <c r="Z26" s="328"/>
      <c r="AA26" s="328"/>
      <c r="AB26" s="328"/>
      <c r="AC26" s="328"/>
      <c r="AD26" s="328"/>
      <c r="AE26" s="328"/>
      <c r="AK26" s="51" t="s">
        <v>19</v>
      </c>
      <c r="AR26" s="33"/>
      <c r="AS26" s="327">
        <f>O43</f>
        <v>0</v>
      </c>
      <c r="AT26" s="327"/>
      <c r="AU26" s="327"/>
      <c r="AV26" s="327"/>
      <c r="AW26" s="327"/>
      <c r="AY26" s="326">
        <f>AA43</f>
        <v>0</v>
      </c>
      <c r="AZ26" s="326"/>
      <c r="BA26" s="326"/>
      <c r="BB26" s="326"/>
      <c r="BC26" s="326"/>
      <c r="BE26" s="305">
        <f t="shared" si="3"/>
        <v>0</v>
      </c>
      <c r="BF26" s="305"/>
      <c r="BG26" s="305"/>
      <c r="BH26" s="305"/>
      <c r="BI26" s="305"/>
      <c r="BJ26" s="305"/>
    </row>
    <row r="27" spans="1:67">
      <c r="A27" s="352" t="s">
        <v>96</v>
      </c>
      <c r="B27" s="352"/>
      <c r="C27" s="352"/>
      <c r="D27" s="352"/>
      <c r="E27" s="352"/>
      <c r="F27" s="352"/>
      <c r="G27" s="353"/>
      <c r="H27" s="362">
        <f>'Input Values'!C16</f>
        <v>0</v>
      </c>
      <c r="I27" s="362"/>
      <c r="J27" s="362"/>
      <c r="K27" s="362"/>
      <c r="L27" s="362"/>
      <c r="M27" s="362"/>
      <c r="N27" s="362"/>
      <c r="O27" s="362"/>
      <c r="P27" s="336">
        <f>'Input Values'!D16</f>
        <v>0</v>
      </c>
      <c r="Q27" s="337"/>
      <c r="R27" s="337"/>
      <c r="S27" s="337"/>
      <c r="T27" s="337"/>
      <c r="U27" s="337"/>
      <c r="V27" s="337"/>
      <c r="W27" s="338"/>
      <c r="X27" s="325">
        <f>H27+P27</f>
        <v>0</v>
      </c>
      <c r="Y27" s="246"/>
      <c r="Z27" s="246"/>
      <c r="AA27" s="246"/>
      <c r="AB27" s="246"/>
      <c r="AC27" s="246"/>
      <c r="AD27" s="246"/>
      <c r="AE27" s="246"/>
      <c r="AK27" s="51" t="s">
        <v>99</v>
      </c>
      <c r="AR27" s="33"/>
      <c r="AS27" s="306">
        <f>-O44</f>
        <v>0</v>
      </c>
      <c r="AT27" s="306"/>
      <c r="AU27" s="306"/>
      <c r="AV27" s="306"/>
      <c r="AW27" s="306"/>
      <c r="AY27" s="305">
        <f>-AA44</f>
        <v>0</v>
      </c>
      <c r="AZ27" s="305"/>
      <c r="BA27" s="305"/>
      <c r="BB27" s="305"/>
      <c r="BC27" s="305"/>
      <c r="BE27" s="305">
        <f t="shared" si="3"/>
        <v>0</v>
      </c>
      <c r="BF27" s="305"/>
      <c r="BG27" s="305"/>
      <c r="BH27" s="305"/>
      <c r="BI27" s="305"/>
      <c r="BJ27" s="305"/>
    </row>
    <row r="28" spans="1:67">
      <c r="A28" s="352" t="s">
        <v>114</v>
      </c>
      <c r="B28" s="352"/>
      <c r="C28" s="352"/>
      <c r="D28" s="352"/>
      <c r="E28" s="352"/>
      <c r="F28" s="352"/>
      <c r="G28" s="353"/>
      <c r="H28" s="358">
        <f>'Input Values'!C17</f>
        <v>0</v>
      </c>
      <c r="I28" s="358"/>
      <c r="J28" s="358"/>
      <c r="K28" s="358"/>
      <c r="L28" s="358"/>
      <c r="M28" s="358"/>
      <c r="N28" s="358"/>
      <c r="O28" s="358"/>
      <c r="P28" s="307">
        <f>'Input Values'!D17</f>
        <v>0</v>
      </c>
      <c r="Q28" s="307"/>
      <c r="R28" s="307"/>
      <c r="S28" s="307"/>
      <c r="T28" s="307"/>
      <c r="U28" s="307"/>
      <c r="V28" s="307"/>
      <c r="W28" s="307"/>
      <c r="X28" s="308"/>
      <c r="Y28" s="308"/>
      <c r="Z28" s="308"/>
      <c r="AA28" s="308"/>
      <c r="AB28" s="308"/>
      <c r="AC28" s="308"/>
      <c r="AD28" s="308"/>
      <c r="AE28" s="308"/>
      <c r="AG28" s="48"/>
      <c r="AK28" s="51" t="s">
        <v>20</v>
      </c>
      <c r="AR28" s="33"/>
      <c r="AS28" s="306">
        <f>O45</f>
        <v>0</v>
      </c>
      <c r="AT28" s="306"/>
      <c r="AU28" s="306"/>
      <c r="AV28" s="306"/>
      <c r="AW28" s="306"/>
      <c r="AY28" s="305">
        <f>AA45</f>
        <v>0</v>
      </c>
      <c r="AZ28" s="305"/>
      <c r="BA28" s="305"/>
      <c r="BB28" s="305"/>
      <c r="BC28" s="305"/>
      <c r="BE28" s="305">
        <f t="shared" si="3"/>
        <v>0</v>
      </c>
      <c r="BF28" s="305"/>
      <c r="BG28" s="305"/>
      <c r="BH28" s="305"/>
      <c r="BI28" s="305"/>
      <c r="BJ28" s="305"/>
    </row>
    <row r="29" spans="1:67">
      <c r="A29" s="352" t="s">
        <v>91</v>
      </c>
      <c r="B29" s="352"/>
      <c r="C29" s="352"/>
      <c r="D29" s="352"/>
      <c r="E29" s="352"/>
      <c r="F29" s="352"/>
      <c r="G29" s="353"/>
      <c r="H29" s="334">
        <f>'Input Values'!$C$18</f>
        <v>0.08</v>
      </c>
      <c r="I29" s="334"/>
      <c r="J29" s="334"/>
      <c r="K29" s="334"/>
      <c r="L29" s="334"/>
      <c r="M29" s="334"/>
      <c r="N29" s="334"/>
      <c r="O29" s="334"/>
      <c r="P29" s="313">
        <f>'Input Values'!$D$18</f>
        <v>0.08</v>
      </c>
      <c r="Q29" s="314"/>
      <c r="R29" s="314"/>
      <c r="S29" s="314"/>
      <c r="T29" s="314"/>
      <c r="U29" s="314"/>
      <c r="V29" s="314"/>
      <c r="W29" s="315"/>
      <c r="X29" s="316"/>
      <c r="Y29" s="316"/>
      <c r="Z29" s="316"/>
      <c r="AA29" s="316"/>
      <c r="AB29" s="316"/>
      <c r="AC29" s="316"/>
      <c r="AD29" s="316"/>
      <c r="AE29" s="316"/>
      <c r="AK29" s="51" t="s">
        <v>101</v>
      </c>
      <c r="AR29" s="33"/>
      <c r="AS29" s="309">
        <f>-O46</f>
        <v>0</v>
      </c>
      <c r="AT29" s="309"/>
      <c r="AU29" s="309"/>
      <c r="AV29" s="309"/>
      <c r="AW29" s="309"/>
      <c r="AY29" s="310">
        <f>-AA46</f>
        <v>0</v>
      </c>
      <c r="AZ29" s="310"/>
      <c r="BA29" s="310"/>
      <c r="BB29" s="310"/>
      <c r="BC29" s="310"/>
      <c r="BE29" s="305">
        <f t="shared" si="3"/>
        <v>0</v>
      </c>
      <c r="BF29" s="305"/>
      <c r="BG29" s="305"/>
      <c r="BH29" s="305"/>
      <c r="BI29" s="305"/>
      <c r="BJ29" s="305"/>
    </row>
    <row r="30" spans="1:67" ht="15.75" thickBot="1">
      <c r="A30" s="311" t="s">
        <v>92</v>
      </c>
      <c r="B30" s="311"/>
      <c r="C30" s="311"/>
      <c r="D30" s="311"/>
      <c r="E30" s="311"/>
      <c r="F30" s="311"/>
      <c r="G30" s="312"/>
      <c r="H30" s="342">
        <f>-FV(H29,H28,H27,H24,0)</f>
        <v>0</v>
      </c>
      <c r="I30" s="281"/>
      <c r="J30" s="281"/>
      <c r="K30" s="281"/>
      <c r="L30" s="281"/>
      <c r="M30" s="281"/>
      <c r="N30" s="281"/>
      <c r="O30" s="281"/>
      <c r="P30" s="281">
        <f>-FV(P29,P28,P27,P24,0)</f>
        <v>0</v>
      </c>
      <c r="Q30" s="281"/>
      <c r="R30" s="281"/>
      <c r="S30" s="281"/>
      <c r="T30" s="281"/>
      <c r="U30" s="281"/>
      <c r="V30" s="281"/>
      <c r="W30" s="281"/>
      <c r="X30" s="282">
        <f>H30+P30</f>
        <v>0</v>
      </c>
      <c r="Y30" s="282"/>
      <c r="Z30" s="282"/>
      <c r="AA30" s="282"/>
      <c r="AB30" s="282"/>
      <c r="AC30" s="282"/>
      <c r="AD30" s="282"/>
      <c r="AE30" s="282"/>
      <c r="AK30" s="51" t="s">
        <v>102</v>
      </c>
      <c r="AR30" s="33"/>
      <c r="AS30" s="318">
        <f ca="1">O48</f>
        <v>0</v>
      </c>
      <c r="AT30" s="318"/>
      <c r="AU30" s="318"/>
      <c r="AV30" s="318"/>
      <c r="AW30" s="318"/>
      <c r="AY30" s="317">
        <f ca="1">AA48</f>
        <v>0</v>
      </c>
      <c r="AZ30" s="317"/>
      <c r="BA30" s="317"/>
      <c r="BB30" s="317"/>
      <c r="BC30" s="317"/>
      <c r="BE30" s="317">
        <f t="shared" ca="1" si="3"/>
        <v>0</v>
      </c>
      <c r="BF30" s="317"/>
      <c r="BG30" s="317"/>
      <c r="BH30" s="317"/>
      <c r="BI30" s="317"/>
      <c r="BJ30" s="317"/>
    </row>
    <row r="31" spans="1:67" ht="15.75" thickTop="1">
      <c r="A31"/>
      <c r="B31"/>
      <c r="C31"/>
      <c r="D31"/>
      <c r="E31"/>
      <c r="F31"/>
      <c r="G31"/>
      <c r="H31"/>
      <c r="I31"/>
      <c r="J31"/>
      <c r="K31"/>
      <c r="L31"/>
      <c r="M31"/>
      <c r="N31"/>
      <c r="O31"/>
      <c r="P31"/>
    </row>
    <row r="32" spans="1:67">
      <c r="A32" s="343" t="s">
        <v>13</v>
      </c>
      <c r="B32" s="343"/>
      <c r="C32" s="343"/>
      <c r="D32" s="343"/>
      <c r="E32" s="343"/>
      <c r="F32" s="343"/>
      <c r="G32" s="343"/>
      <c r="H32" s="343"/>
      <c r="I32" s="215" t="s">
        <v>94</v>
      </c>
      <c r="J32" s="215"/>
      <c r="K32" s="215"/>
      <c r="L32" s="215"/>
      <c r="M32" s="215"/>
      <c r="N32" s="215"/>
      <c r="O32" s="215"/>
      <c r="P32" s="344" t="s">
        <v>37</v>
      </c>
      <c r="Q32" s="345"/>
      <c r="R32" s="345"/>
      <c r="S32" s="345"/>
      <c r="T32" s="346"/>
      <c r="U32" s="215" t="s">
        <v>93</v>
      </c>
      <c r="V32" s="215"/>
      <c r="W32" s="215"/>
      <c r="X32" s="215"/>
      <c r="Y32" s="215"/>
      <c r="Z32" s="215"/>
      <c r="AA32" s="347">
        <f>'Input Values'!I5</f>
        <v>0</v>
      </c>
      <c r="AB32" s="347"/>
      <c r="AC32" s="347"/>
      <c r="AD32" s="347"/>
      <c r="AE32" s="347"/>
      <c r="AF32" s="347"/>
      <c r="AK32" s="31" t="s">
        <v>115</v>
      </c>
      <c r="AL32" s="31"/>
      <c r="AM32" s="31"/>
      <c r="AN32" s="31"/>
      <c r="AO32" s="31"/>
      <c r="AP32" s="31"/>
      <c r="AQ32" s="31"/>
      <c r="AS32" s="319" t="s">
        <v>23</v>
      </c>
      <c r="AT32" s="320"/>
      <c r="AU32" s="320"/>
      <c r="AV32" s="320"/>
      <c r="AW32" s="321"/>
      <c r="AY32" s="319" t="s">
        <v>590</v>
      </c>
      <c r="AZ32" s="320"/>
      <c r="BA32" s="320"/>
      <c r="BB32" s="320"/>
      <c r="BC32" s="321"/>
      <c r="BE32" s="319" t="s">
        <v>105</v>
      </c>
      <c r="BF32" s="320"/>
      <c r="BG32" s="320"/>
      <c r="BH32" s="320"/>
      <c r="BI32" s="320"/>
      <c r="BJ32" s="321"/>
    </row>
    <row r="33" spans="1:65">
      <c r="A33" s="343"/>
      <c r="B33" s="343"/>
      <c r="C33" s="343"/>
      <c r="D33" s="343"/>
      <c r="E33" s="343"/>
      <c r="F33" s="343"/>
      <c r="G33" s="343"/>
      <c r="H33" s="343"/>
      <c r="I33" s="233" t="s">
        <v>32</v>
      </c>
      <c r="J33" s="233"/>
      <c r="K33" s="233"/>
      <c r="L33" s="233"/>
      <c r="M33" s="233"/>
      <c r="N33" s="233"/>
      <c r="O33" s="354">
        <f>'Input Values'!G1</f>
        <v>0</v>
      </c>
      <c r="P33" s="354"/>
      <c r="Q33" s="354"/>
      <c r="R33" s="354"/>
      <c r="S33" s="354"/>
      <c r="T33" s="355"/>
      <c r="U33" s="215" t="s">
        <v>28</v>
      </c>
      <c r="V33" s="215"/>
      <c r="W33" s="215"/>
      <c r="X33" s="215"/>
      <c r="Y33" s="215"/>
      <c r="Z33" s="215"/>
      <c r="AA33" s="208"/>
      <c r="AB33" s="355">
        <f>'Input Values'!C16+'Input Values'!D16</f>
        <v>0</v>
      </c>
      <c r="AC33" s="356"/>
      <c r="AD33" s="356"/>
      <c r="AE33" s="356"/>
      <c r="AF33" s="356"/>
      <c r="AK33" s="36" t="s">
        <v>111</v>
      </c>
      <c r="AL33" s="36"/>
      <c r="AM33" s="36"/>
      <c r="AN33" s="36"/>
      <c r="AO33" s="36"/>
      <c r="AP33" s="36"/>
      <c r="AQ33" s="36"/>
      <c r="AS33" s="322"/>
      <c r="AT33" s="323"/>
      <c r="AU33" s="323"/>
      <c r="AV33" s="323"/>
      <c r="AW33" s="324"/>
      <c r="AY33" s="339">
        <f>AB33</f>
        <v>0</v>
      </c>
      <c r="AZ33" s="340"/>
      <c r="BA33" s="340"/>
      <c r="BB33" s="340"/>
      <c r="BC33" s="341"/>
      <c r="BE33" s="322"/>
      <c r="BF33" s="323"/>
      <c r="BG33" s="323"/>
      <c r="BH33" s="323"/>
      <c r="BI33" s="323"/>
      <c r="BJ33" s="324"/>
    </row>
    <row r="34" spans="1:65">
      <c r="A34" s="343"/>
      <c r="B34" s="343"/>
      <c r="C34" s="343"/>
      <c r="D34" s="343"/>
      <c r="E34" s="343"/>
      <c r="F34" s="343"/>
      <c r="G34" s="343"/>
      <c r="H34" s="343"/>
      <c r="I34" s="348" t="s">
        <v>23</v>
      </c>
      <c r="J34" s="349"/>
      <c r="K34" s="349"/>
      <c r="L34" s="349"/>
      <c r="M34" s="349"/>
      <c r="N34" s="349"/>
      <c r="O34" s="349"/>
      <c r="P34" s="349"/>
      <c r="Q34" s="349"/>
      <c r="R34" s="349"/>
      <c r="S34" s="349"/>
      <c r="T34" s="350"/>
      <c r="U34" s="351" t="s">
        <v>24</v>
      </c>
      <c r="V34" s="351"/>
      <c r="W34" s="351"/>
      <c r="X34" s="351"/>
      <c r="Y34" s="351"/>
      <c r="Z34" s="351"/>
      <c r="AA34" s="351"/>
      <c r="AB34" s="351"/>
      <c r="AC34" s="351"/>
      <c r="AD34" s="351"/>
      <c r="AE34" s="351"/>
      <c r="AF34" s="351"/>
      <c r="AK34" s="51" t="s">
        <v>112</v>
      </c>
      <c r="AS34" s="304">
        <f>O33</f>
        <v>0</v>
      </c>
      <c r="AT34" s="304"/>
      <c r="AU34" s="304"/>
      <c r="AV34" s="304"/>
      <c r="AW34" s="304"/>
      <c r="AX34" s="50"/>
      <c r="AY34" s="304">
        <f>AS34</f>
        <v>0</v>
      </c>
      <c r="AZ34" s="304"/>
      <c r="BA34" s="304"/>
      <c r="BB34" s="304"/>
      <c r="BC34" s="304"/>
      <c r="BD34" s="50"/>
      <c r="BE34" s="304">
        <f>AY34-AS34</f>
        <v>0</v>
      </c>
      <c r="BF34" s="304"/>
      <c r="BG34" s="304"/>
      <c r="BH34" s="304"/>
      <c r="BI34" s="304"/>
      <c r="BJ34" s="304"/>
    </row>
    <row r="35" spans="1:65">
      <c r="A35" s="343"/>
      <c r="B35" s="343"/>
      <c r="C35" s="343"/>
      <c r="D35" s="343"/>
      <c r="E35" s="343"/>
      <c r="F35" s="343"/>
      <c r="G35" s="343"/>
      <c r="H35" s="343"/>
      <c r="I35" s="329" t="s">
        <v>22</v>
      </c>
      <c r="J35" s="330"/>
      <c r="K35" s="330"/>
      <c r="L35" s="330"/>
      <c r="M35" s="330"/>
      <c r="N35" s="330"/>
      <c r="O35" s="331" t="s">
        <v>21</v>
      </c>
      <c r="P35" s="332"/>
      <c r="Q35" s="332"/>
      <c r="R35" s="332"/>
      <c r="S35" s="332"/>
      <c r="T35" s="329"/>
      <c r="U35" s="330" t="s">
        <v>22</v>
      </c>
      <c r="V35" s="330"/>
      <c r="W35" s="330"/>
      <c r="X35" s="330"/>
      <c r="Y35" s="330"/>
      <c r="Z35" s="330"/>
      <c r="AA35" s="330" t="s">
        <v>21</v>
      </c>
      <c r="AB35" s="330"/>
      <c r="AC35" s="330"/>
      <c r="AD35" s="330"/>
      <c r="AE35" s="330"/>
      <c r="AF35" s="330"/>
      <c r="AK35" s="51" t="s">
        <v>108</v>
      </c>
      <c r="AS35" s="290"/>
      <c r="AT35" s="290"/>
      <c r="AU35" s="290"/>
      <c r="AV35" s="290"/>
      <c r="AW35" s="290"/>
      <c r="AX35" s="50"/>
      <c r="AY35" s="291">
        <f>AY33</f>
        <v>0</v>
      </c>
      <c r="AZ35" s="291"/>
      <c r="BA35" s="291"/>
      <c r="BB35" s="291"/>
      <c r="BC35" s="291"/>
      <c r="BD35" s="50"/>
      <c r="BE35" s="292">
        <f t="shared" ref="BE35:BE38" si="4">AY35-AS35</f>
        <v>0</v>
      </c>
      <c r="BF35" s="292"/>
      <c r="BG35" s="292"/>
      <c r="BH35" s="292"/>
      <c r="BI35" s="292"/>
      <c r="BJ35" s="292"/>
    </row>
    <row r="36" spans="1:65">
      <c r="A36" s="263" t="s">
        <v>33</v>
      </c>
      <c r="B36" s="263"/>
      <c r="C36" s="263"/>
      <c r="D36" s="263"/>
      <c r="E36" s="263"/>
      <c r="F36" s="263"/>
      <c r="G36" s="263"/>
      <c r="H36" s="263"/>
      <c r="I36" s="289">
        <f>O33</f>
        <v>0</v>
      </c>
      <c r="J36" s="289"/>
      <c r="K36" s="289"/>
      <c r="L36" s="289"/>
      <c r="M36" s="289"/>
      <c r="N36" s="289"/>
      <c r="O36" s="296">
        <f>O33</f>
        <v>0</v>
      </c>
      <c r="P36" s="297"/>
      <c r="Q36" s="297"/>
      <c r="R36" s="297"/>
      <c r="S36" s="297"/>
      <c r="T36" s="298"/>
      <c r="U36" s="289">
        <f>O33-AB33</f>
        <v>0</v>
      </c>
      <c r="V36" s="289"/>
      <c r="W36" s="289"/>
      <c r="X36" s="289"/>
      <c r="Y36" s="289"/>
      <c r="Z36" s="289"/>
      <c r="AA36" s="289">
        <f>O33-AB33</f>
        <v>0</v>
      </c>
      <c r="AB36" s="289"/>
      <c r="AC36" s="289"/>
      <c r="AD36" s="289"/>
      <c r="AE36" s="289"/>
      <c r="AF36" s="289"/>
      <c r="AK36" s="51" t="s">
        <v>109</v>
      </c>
      <c r="AS36" s="270">
        <f ca="1">Z16+I16+I17+I18+Z17+Z18+Z19+I19</f>
        <v>0</v>
      </c>
      <c r="AT36" s="270"/>
      <c r="AU36" s="270"/>
      <c r="AV36" s="270"/>
      <c r="AW36" s="270"/>
      <c r="AX36" s="50"/>
      <c r="AY36" s="290">
        <f ca="1">TakeHomePay!Q6</f>
        <v>0</v>
      </c>
      <c r="AZ36" s="290"/>
      <c r="BA36" s="290"/>
      <c r="BB36" s="290"/>
      <c r="BC36" s="290"/>
      <c r="BD36" s="50"/>
      <c r="BE36" s="292">
        <f t="shared" ca="1" si="4"/>
        <v>0</v>
      </c>
      <c r="BF36" s="292"/>
      <c r="BG36" s="292"/>
      <c r="BH36" s="292"/>
      <c r="BI36" s="292"/>
      <c r="BJ36" s="292"/>
    </row>
    <row r="37" spans="1:65">
      <c r="A37" s="280" t="s">
        <v>14</v>
      </c>
      <c r="B37" s="280"/>
      <c r="C37" s="280"/>
      <c r="D37" s="280"/>
      <c r="E37" s="280"/>
      <c r="F37" s="280"/>
      <c r="G37" s="280"/>
      <c r="H37" s="280"/>
      <c r="I37" s="275"/>
      <c r="J37" s="275"/>
      <c r="K37" s="275"/>
      <c r="L37" s="275"/>
      <c r="M37" s="275"/>
      <c r="N37" s="275"/>
      <c r="O37" s="272"/>
      <c r="P37" s="273"/>
      <c r="Q37" s="273"/>
      <c r="R37" s="273"/>
      <c r="S37" s="273"/>
      <c r="T37" s="274"/>
      <c r="U37" s="289">
        <f>IF(I37-AB33&lt;0,0,I37-AB33)</f>
        <v>0</v>
      </c>
      <c r="V37" s="289"/>
      <c r="W37" s="289"/>
      <c r="X37" s="289"/>
      <c r="Y37" s="289"/>
      <c r="Z37" s="289"/>
      <c r="AA37" s="289">
        <f>IF(O37-AB33&lt;0,0,O37-AB33)</f>
        <v>0</v>
      </c>
      <c r="AB37" s="289"/>
      <c r="AC37" s="289"/>
      <c r="AD37" s="289"/>
      <c r="AE37" s="289"/>
      <c r="AF37" s="289"/>
      <c r="AS37" s="290"/>
      <c r="AT37" s="290"/>
      <c r="AU37" s="290"/>
      <c r="AV37" s="290"/>
      <c r="AW37" s="290"/>
      <c r="AX37" s="50"/>
      <c r="AY37" s="290"/>
      <c r="AZ37" s="290"/>
      <c r="BA37" s="290"/>
      <c r="BB37" s="290"/>
      <c r="BC37" s="290"/>
      <c r="BD37" s="50"/>
      <c r="BE37" s="292"/>
      <c r="BF37" s="292"/>
      <c r="BG37" s="292"/>
      <c r="BH37" s="292"/>
      <c r="BI37" s="292"/>
      <c r="BJ37" s="292"/>
    </row>
    <row r="38" spans="1:65" ht="15.75" thickBot="1">
      <c r="A38" s="280" t="s">
        <v>100</v>
      </c>
      <c r="B38" s="280"/>
      <c r="C38" s="280"/>
      <c r="D38" s="280"/>
      <c r="E38" s="280"/>
      <c r="F38" s="280"/>
      <c r="G38" s="280"/>
      <c r="H38" s="280"/>
      <c r="I38" s="275"/>
      <c r="J38" s="275"/>
      <c r="K38" s="275"/>
      <c r="L38" s="275"/>
      <c r="M38" s="275"/>
      <c r="N38" s="275"/>
      <c r="O38" s="272"/>
      <c r="P38" s="273"/>
      <c r="Q38" s="273"/>
      <c r="R38" s="273"/>
      <c r="S38" s="273"/>
      <c r="T38" s="274"/>
      <c r="U38" s="289">
        <f>I38</f>
        <v>0</v>
      </c>
      <c r="V38" s="289"/>
      <c r="W38" s="289"/>
      <c r="X38" s="289"/>
      <c r="Y38" s="289"/>
      <c r="Z38" s="289"/>
      <c r="AA38" s="289">
        <f>O38</f>
        <v>0</v>
      </c>
      <c r="AB38" s="289"/>
      <c r="AC38" s="289"/>
      <c r="AD38" s="289"/>
      <c r="AE38" s="289"/>
      <c r="AF38" s="289"/>
      <c r="AK38" s="51" t="s">
        <v>118</v>
      </c>
      <c r="AS38" s="276">
        <f ca="1">ROUND(AS34-AS36+AS37,2)</f>
        <v>0</v>
      </c>
      <c r="AT38" s="276"/>
      <c r="AU38" s="276"/>
      <c r="AV38" s="276"/>
      <c r="AW38" s="276"/>
      <c r="AX38" s="35"/>
      <c r="AY38" s="276">
        <f ca="1">ROUND(AY34-AY35-AY36+AY37,2)</f>
        <v>0</v>
      </c>
      <c r="AZ38" s="276"/>
      <c r="BA38" s="276"/>
      <c r="BB38" s="276"/>
      <c r="BC38" s="276"/>
      <c r="BD38" s="35"/>
      <c r="BE38" s="276">
        <f t="shared" ca="1" si="4"/>
        <v>0</v>
      </c>
      <c r="BF38" s="276"/>
      <c r="BG38" s="276"/>
      <c r="BH38" s="276"/>
      <c r="BI38" s="276"/>
      <c r="BJ38" s="276"/>
      <c r="BL38" s="48"/>
    </row>
    <row r="39" spans="1:65" ht="15.75" thickTop="1">
      <c r="A39" s="280" t="s">
        <v>15</v>
      </c>
      <c r="B39" s="280"/>
      <c r="C39" s="280"/>
      <c r="D39" s="280"/>
      <c r="E39" s="280"/>
      <c r="F39" s="280"/>
      <c r="G39" s="280"/>
      <c r="H39" s="280"/>
      <c r="I39" s="275"/>
      <c r="J39" s="275"/>
      <c r="K39" s="275"/>
      <c r="L39" s="275"/>
      <c r="M39" s="275"/>
      <c r="N39" s="275"/>
      <c r="O39" s="272"/>
      <c r="P39" s="273"/>
      <c r="Q39" s="273"/>
      <c r="R39" s="273"/>
      <c r="S39" s="273"/>
      <c r="T39" s="274"/>
      <c r="U39" s="289">
        <f>I39</f>
        <v>0</v>
      </c>
      <c r="V39" s="289"/>
      <c r="W39" s="289"/>
      <c r="X39" s="289"/>
      <c r="Y39" s="289"/>
      <c r="Z39" s="289"/>
      <c r="AA39" s="289">
        <f>O39</f>
        <v>0</v>
      </c>
      <c r="AB39" s="289"/>
      <c r="AC39" s="289"/>
      <c r="AD39" s="289"/>
      <c r="AE39" s="289"/>
      <c r="AF39" s="289"/>
      <c r="AK39" s="294" t="s">
        <v>145</v>
      </c>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row>
    <row r="40" spans="1:65">
      <c r="A40" s="263" t="s">
        <v>16</v>
      </c>
      <c r="B40" s="263"/>
      <c r="C40" s="263"/>
      <c r="D40" s="263"/>
      <c r="E40" s="263"/>
      <c r="F40" s="263"/>
      <c r="G40" s="263"/>
      <c r="H40" s="263"/>
      <c r="I40" s="289">
        <f>IF(I37=0,'Input Values'!C22,IF(I37-I38-I39&lt;0,0,I37-I38-I39))</f>
        <v>0</v>
      </c>
      <c r="J40" s="289"/>
      <c r="K40" s="289"/>
      <c r="L40" s="289"/>
      <c r="M40" s="289"/>
      <c r="N40" s="289"/>
      <c r="O40" s="296">
        <f>IF(O37=0,'Input Values'!D22,IF(O37-O38&lt;0,0,O37-O38))</f>
        <v>0</v>
      </c>
      <c r="P40" s="297"/>
      <c r="Q40" s="297"/>
      <c r="R40" s="297"/>
      <c r="S40" s="297"/>
      <c r="T40" s="298"/>
      <c r="U40" s="289">
        <f>IF(U37=0,'Input Values'!C22-'Tax Planning'!AB33,IF(U37-U38-U39&lt;0,0,U37-U38-U39))</f>
        <v>0</v>
      </c>
      <c r="V40" s="289"/>
      <c r="W40" s="289"/>
      <c r="X40" s="289"/>
      <c r="Y40" s="289"/>
      <c r="Z40" s="289"/>
      <c r="AA40" s="289">
        <f>IF(AA37=0,'Input Values'!D22-'Tax Planning'!AB33,IF(AA37-AA38&lt;0,0,AA37-AA38))</f>
        <v>0</v>
      </c>
      <c r="AB40" s="289"/>
      <c r="AC40" s="289"/>
      <c r="AD40" s="289"/>
      <c r="AE40" s="289"/>
      <c r="AF40" s="289"/>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row>
    <row r="41" spans="1:65" ht="14.45" customHeight="1">
      <c r="A41" s="263" t="s">
        <v>17</v>
      </c>
      <c r="B41" s="263"/>
      <c r="C41" s="263"/>
      <c r="D41" s="263"/>
      <c r="E41" s="263"/>
      <c r="F41" s="263"/>
      <c r="G41" s="263"/>
      <c r="H41" s="263"/>
      <c r="I41" s="289">
        <f>IFERROR(IF((I40&gt;=100000),FederalTaxComputation!E2,INDEX(TaxTable!$A$1:$F$2063,(MATCH($I$40,TaxTable!$A:$A,1)),(MATCH($P$32,TaxTable!1:1,FALSE)))),0)</f>
        <v>0</v>
      </c>
      <c r="J41" s="289"/>
      <c r="K41" s="289"/>
      <c r="L41" s="289"/>
      <c r="M41" s="289"/>
      <c r="N41" s="289"/>
      <c r="O41" s="296">
        <f ca="1">IFERROR(StateTaxSchedules!E25,0)</f>
        <v>0</v>
      </c>
      <c r="P41" s="297"/>
      <c r="Q41" s="297"/>
      <c r="R41" s="297"/>
      <c r="S41" s="297"/>
      <c r="T41" s="298"/>
      <c r="U41" s="289">
        <f>IFERROR(IF((U40&gt;=100000),FederalTaxComputation!E3,INDEX(TaxTable!$A$1:$F$2063,(MATCH($U$40,TaxTable!$A:$A,1)),(MATCH($P$32,TaxTable!1:1,FALSE)))),0)</f>
        <v>0</v>
      </c>
      <c r="V41" s="289"/>
      <c r="W41" s="289"/>
      <c r="X41" s="289"/>
      <c r="Y41" s="289"/>
      <c r="Z41" s="289"/>
      <c r="AA41" s="289">
        <f ca="1">IFERROR(StateTaxSchedules!E28,0)</f>
        <v>0</v>
      </c>
      <c r="AB41" s="289"/>
      <c r="AC41" s="289"/>
      <c r="AD41" s="289"/>
      <c r="AE41" s="289"/>
      <c r="AF41" s="289"/>
      <c r="AK41" s="293" t="str">
        <f ca="1">"If you contribute $"&amp;AB33&amp;" to your retirement account, your federal tax liability will be lowered by $"&amp;U49&amp;" and your state tax liability will be lowered by $"&amp;AA49&amp;". Your total tax savings will be $"&amp;AA50&amp;"."&amp;" If you contribute an amount of $"&amp;AB33&amp;" to your tax-deferred account, the difference to your total bi-weekly take home amount will be approximately $"&amp;-ROUND(BE38/26,0)&amp;"."&amp;" If you decide to increase your retirement contribution and wish to keep your paycheck amounts the same, you may have to make adjustments to your W4."</f>
        <v>If you contribute $0 to your retirement account, your federal tax liability will be lowered by $0 and your state tax liability will be lowered by $0. Your total tax savings will be $0. If you contribute an amount of $0 to your tax-deferred account, the difference to your total bi-weekly take home amount will be approximately $0. If you decide to increase your retirement contribution and wish to keep your paycheck amounts the same, you may have to make adjustments to your W4.</v>
      </c>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34"/>
    </row>
    <row r="42" spans="1:65">
      <c r="A42" s="263" t="s">
        <v>18</v>
      </c>
      <c r="B42" s="263"/>
      <c r="C42" s="263"/>
      <c r="D42" s="263"/>
      <c r="E42" s="263"/>
      <c r="F42" s="263"/>
      <c r="G42" s="263"/>
      <c r="H42" s="263"/>
      <c r="I42" s="300">
        <f>IFERROR(I41/I40,0)</f>
        <v>0</v>
      </c>
      <c r="J42" s="300"/>
      <c r="K42" s="300"/>
      <c r="L42" s="300"/>
      <c r="M42" s="300"/>
      <c r="N42" s="300"/>
      <c r="O42" s="301">
        <f ca="1">IFERROR(O41/O40,0)</f>
        <v>0</v>
      </c>
      <c r="P42" s="302"/>
      <c r="Q42" s="302"/>
      <c r="R42" s="302"/>
      <c r="S42" s="302"/>
      <c r="T42" s="303"/>
      <c r="U42" s="300">
        <f>IFERROR(U41/U40,0)</f>
        <v>0</v>
      </c>
      <c r="V42" s="300"/>
      <c r="W42" s="300"/>
      <c r="X42" s="300"/>
      <c r="Y42" s="300"/>
      <c r="Z42" s="300"/>
      <c r="AA42" s="300">
        <f ca="1">IFERROR(AA41/AA40,0)</f>
        <v>0</v>
      </c>
      <c r="AB42" s="300"/>
      <c r="AC42" s="300"/>
      <c r="AD42" s="300"/>
      <c r="AE42" s="300"/>
      <c r="AF42" s="300"/>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34"/>
    </row>
    <row r="43" spans="1:65">
      <c r="A43" s="280" t="s">
        <v>19</v>
      </c>
      <c r="B43" s="280"/>
      <c r="C43" s="280"/>
      <c r="D43" s="280"/>
      <c r="E43" s="280"/>
      <c r="F43" s="280"/>
      <c r="G43" s="280"/>
      <c r="H43" s="280"/>
      <c r="I43" s="275">
        <f>'Input Values'!C23</f>
        <v>0</v>
      </c>
      <c r="J43" s="275"/>
      <c r="K43" s="275"/>
      <c r="L43" s="275"/>
      <c r="M43" s="275"/>
      <c r="N43" s="275"/>
      <c r="O43" s="272">
        <f>'Input Values'!D23</f>
        <v>0</v>
      </c>
      <c r="P43" s="273"/>
      <c r="Q43" s="273"/>
      <c r="R43" s="273"/>
      <c r="S43" s="273"/>
      <c r="T43" s="274"/>
      <c r="U43" s="275">
        <f>I43</f>
        <v>0</v>
      </c>
      <c r="V43" s="275"/>
      <c r="W43" s="275"/>
      <c r="X43" s="275"/>
      <c r="Y43" s="275"/>
      <c r="Z43" s="275"/>
      <c r="AA43" s="275">
        <f>O43</f>
        <v>0</v>
      </c>
      <c r="AB43" s="275"/>
      <c r="AC43" s="275"/>
      <c r="AD43" s="275"/>
      <c r="AE43" s="275"/>
      <c r="AF43" s="275"/>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34"/>
    </row>
    <row r="44" spans="1:65">
      <c r="A44" s="283" t="s">
        <v>99</v>
      </c>
      <c r="B44" s="284"/>
      <c r="C44" s="284"/>
      <c r="D44" s="284"/>
      <c r="E44" s="284"/>
      <c r="F44" s="284"/>
      <c r="G44" s="284"/>
      <c r="H44" s="284"/>
      <c r="I44" s="299">
        <f>'Input Values'!C24</f>
        <v>0</v>
      </c>
      <c r="J44" s="299"/>
      <c r="K44" s="299"/>
      <c r="L44" s="299"/>
      <c r="M44" s="299"/>
      <c r="N44" s="299"/>
      <c r="O44" s="272">
        <f>'Input Values'!D24</f>
        <v>0</v>
      </c>
      <c r="P44" s="273"/>
      <c r="Q44" s="273"/>
      <c r="R44" s="273"/>
      <c r="S44" s="273"/>
      <c r="T44" s="274"/>
      <c r="U44" s="299">
        <f>I44</f>
        <v>0</v>
      </c>
      <c r="V44" s="299"/>
      <c r="W44" s="299"/>
      <c r="X44" s="299"/>
      <c r="Y44" s="299"/>
      <c r="Z44" s="299"/>
      <c r="AA44" s="299">
        <f>O44</f>
        <v>0</v>
      </c>
      <c r="AB44" s="299"/>
      <c r="AC44" s="299"/>
      <c r="AD44" s="299"/>
      <c r="AE44" s="299"/>
      <c r="AF44" s="299"/>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34"/>
    </row>
    <row r="45" spans="1:65">
      <c r="A45" s="280" t="s">
        <v>20</v>
      </c>
      <c r="B45" s="280"/>
      <c r="C45" s="280"/>
      <c r="D45" s="280"/>
      <c r="E45" s="280"/>
      <c r="F45" s="280"/>
      <c r="G45" s="280"/>
      <c r="H45" s="280"/>
      <c r="I45" s="275">
        <f>'Input Values'!C25</f>
        <v>0</v>
      </c>
      <c r="J45" s="275"/>
      <c r="K45" s="275"/>
      <c r="L45" s="275"/>
      <c r="M45" s="275"/>
      <c r="N45" s="275"/>
      <c r="O45" s="272">
        <f>'Input Values'!D25</f>
        <v>0</v>
      </c>
      <c r="P45" s="273"/>
      <c r="Q45" s="273"/>
      <c r="R45" s="273"/>
      <c r="S45" s="273"/>
      <c r="T45" s="274"/>
      <c r="U45" s="275">
        <f>I45</f>
        <v>0</v>
      </c>
      <c r="V45" s="275"/>
      <c r="W45" s="275"/>
      <c r="X45" s="275"/>
      <c r="Y45" s="275"/>
      <c r="Z45" s="275"/>
      <c r="AA45" s="275">
        <f>O45</f>
        <v>0</v>
      </c>
      <c r="AB45" s="275"/>
      <c r="AC45" s="275"/>
      <c r="AD45" s="275"/>
      <c r="AE45" s="275"/>
      <c r="AF45" s="275"/>
      <c r="AH45" s="30"/>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row>
    <row r="46" spans="1:65">
      <c r="A46" s="280" t="s">
        <v>101</v>
      </c>
      <c r="B46" s="280"/>
      <c r="C46" s="280"/>
      <c r="D46" s="280"/>
      <c r="E46" s="280"/>
      <c r="F46" s="280"/>
      <c r="G46" s="280"/>
      <c r="H46" s="280"/>
      <c r="I46" s="272">
        <f>'Input Values'!C26</f>
        <v>0</v>
      </c>
      <c r="J46" s="273"/>
      <c r="K46" s="273"/>
      <c r="L46" s="273"/>
      <c r="M46" s="273"/>
      <c r="N46" s="274"/>
      <c r="O46" s="272">
        <f>'Input Values'!D26</f>
        <v>0</v>
      </c>
      <c r="P46" s="273"/>
      <c r="Q46" s="273"/>
      <c r="R46" s="273"/>
      <c r="S46" s="273"/>
      <c r="T46" s="274"/>
      <c r="U46" s="272">
        <f>I46</f>
        <v>0</v>
      </c>
      <c r="V46" s="273"/>
      <c r="W46" s="273"/>
      <c r="X46" s="273"/>
      <c r="Y46" s="273"/>
      <c r="Z46" s="274"/>
      <c r="AA46" s="275">
        <f>O46</f>
        <v>0</v>
      </c>
      <c r="AB46" s="275"/>
      <c r="AC46" s="275"/>
      <c r="AD46" s="275"/>
      <c r="AE46" s="275"/>
      <c r="AF46" s="275"/>
      <c r="AH46" s="30"/>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row>
    <row r="47" spans="1:65">
      <c r="A47" s="277" t="s">
        <v>34</v>
      </c>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9"/>
      <c r="AH47" s="30"/>
      <c r="AJ47" s="48"/>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row>
    <row r="48" spans="1:65">
      <c r="A48" s="263" t="s">
        <v>29</v>
      </c>
      <c r="B48" s="263"/>
      <c r="C48" s="263"/>
      <c r="D48" s="263"/>
      <c r="E48" s="263"/>
      <c r="F48" s="263"/>
      <c r="G48" s="263"/>
      <c r="H48" s="263"/>
      <c r="I48" s="295">
        <f>I46-IF((I41+I43)-I44&lt;0,0,I41+I43-I44)+I45</f>
        <v>0</v>
      </c>
      <c r="J48" s="295"/>
      <c r="K48" s="295"/>
      <c r="L48" s="295"/>
      <c r="M48" s="295"/>
      <c r="N48" s="295"/>
      <c r="O48" s="296">
        <f ca="1">ROUND(O46-IF(O41-O39&lt;0,0,O41-O39)-O43+O44-O45,2)</f>
        <v>0</v>
      </c>
      <c r="P48" s="297"/>
      <c r="Q48" s="297"/>
      <c r="R48" s="297"/>
      <c r="S48" s="297"/>
      <c r="T48" s="298"/>
      <c r="U48" s="289">
        <f>U46-IF((U41+U43)-U44&lt;0,0,U41+U43-U44)+U45</f>
        <v>0</v>
      </c>
      <c r="V48" s="289"/>
      <c r="W48" s="289"/>
      <c r="X48" s="289"/>
      <c r="Y48" s="289"/>
      <c r="Z48" s="289"/>
      <c r="AA48" s="289">
        <f ca="1">AA46-IF(AA41-AA39&lt;0,0,AA41-AA39)-AA43+AA44-AA45</f>
        <v>0</v>
      </c>
      <c r="AB48" s="289"/>
      <c r="AC48" s="289"/>
      <c r="AD48" s="289"/>
      <c r="AE48" s="289"/>
      <c r="AF48" s="289"/>
      <c r="AH48" s="30"/>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row>
    <row r="49" spans="1:65">
      <c r="A49" s="263" t="s">
        <v>30</v>
      </c>
      <c r="B49" s="263"/>
      <c r="C49" s="263"/>
      <c r="D49" s="263"/>
      <c r="E49" s="263"/>
      <c r="F49" s="263"/>
      <c r="G49" s="263"/>
      <c r="H49" s="263"/>
      <c r="I49" s="285"/>
      <c r="J49" s="285"/>
      <c r="K49" s="285"/>
      <c r="L49" s="285"/>
      <c r="M49" s="285"/>
      <c r="N49" s="286"/>
      <c r="O49" s="287"/>
      <c r="P49" s="287"/>
      <c r="Q49" s="287"/>
      <c r="R49" s="287"/>
      <c r="S49" s="287"/>
      <c r="T49" s="288"/>
      <c r="U49" s="289">
        <f>I41-U41</f>
        <v>0</v>
      </c>
      <c r="V49" s="289"/>
      <c r="W49" s="289"/>
      <c r="X49" s="289"/>
      <c r="Y49" s="289"/>
      <c r="Z49" s="289"/>
      <c r="AA49" s="289">
        <f ca="1">ROUND(O41-AA41,2)</f>
        <v>0</v>
      </c>
      <c r="AB49" s="289"/>
      <c r="AC49" s="289"/>
      <c r="AD49" s="289"/>
      <c r="AE49" s="289"/>
      <c r="AF49" s="289"/>
      <c r="AH49" s="30"/>
    </row>
    <row r="50" spans="1:65">
      <c r="A50" s="263" t="s">
        <v>31</v>
      </c>
      <c r="B50" s="263"/>
      <c r="C50" s="263"/>
      <c r="D50" s="263"/>
      <c r="E50" s="263"/>
      <c r="F50" s="263"/>
      <c r="G50" s="263"/>
      <c r="H50" s="263"/>
      <c r="I50" s="264"/>
      <c r="J50" s="264"/>
      <c r="K50" s="264"/>
      <c r="L50" s="264"/>
      <c r="M50" s="264"/>
      <c r="N50" s="265"/>
      <c r="O50" s="266"/>
      <c r="P50" s="266"/>
      <c r="Q50" s="266"/>
      <c r="R50" s="266"/>
      <c r="S50" s="266"/>
      <c r="T50" s="266"/>
      <c r="U50" s="267"/>
      <c r="V50" s="268"/>
      <c r="W50" s="268"/>
      <c r="X50" s="268"/>
      <c r="Y50" s="268"/>
      <c r="Z50" s="268"/>
      <c r="AA50" s="269">
        <f ca="1">U49+AA49</f>
        <v>0</v>
      </c>
      <c r="AB50" s="269"/>
      <c r="AC50" s="269"/>
      <c r="AD50" s="269"/>
      <c r="AE50" s="269"/>
      <c r="AF50" s="269"/>
      <c r="AH50" s="30"/>
      <c r="AK50" s="271" t="str">
        <f>"Disclaimer: All amounts are only estimates based on your current year tax return and on your contribution amount. Your actual tax savings may or may not reflect the estimated amounts."</f>
        <v>Disclaimer: All amounts are only estimates based on your current year tax return and on your contribution amount. Your actual tax savings may or may not reflect the estimated amounts.</v>
      </c>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row>
    <row r="51" spans="1:65">
      <c r="AH51" s="30"/>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row>
    <row r="52" spans="1:65">
      <c r="AH52" s="30"/>
    </row>
    <row r="53" spans="1:65">
      <c r="I53" s="29"/>
      <c r="J53" s="29"/>
      <c r="K53" s="29"/>
      <c r="L53" s="29"/>
      <c r="M53" s="29"/>
      <c r="N53" s="29"/>
      <c r="O53" s="29"/>
      <c r="P53" s="29"/>
      <c r="Q53" s="29"/>
      <c r="AH53" s="30"/>
    </row>
  </sheetData>
  <mergeCells count="275">
    <mergeCell ref="A1:P2"/>
    <mergeCell ref="U1:AF1"/>
    <mergeCell ref="AK1:BJ2"/>
    <mergeCell ref="AS3:AW4"/>
    <mergeCell ref="AY3:BC3"/>
    <mergeCell ref="BE3:BJ4"/>
    <mergeCell ref="BE5:BJ5"/>
    <mergeCell ref="AS6:AW6"/>
    <mergeCell ref="AY6:BC6"/>
    <mergeCell ref="BE6:BJ6"/>
    <mergeCell ref="AY4:BC4"/>
    <mergeCell ref="A5:H5"/>
    <mergeCell ref="I5:P5"/>
    <mergeCell ref="AS5:AW5"/>
    <mergeCell ref="AY5:BC5"/>
    <mergeCell ref="I6:P6"/>
    <mergeCell ref="A6:H6"/>
    <mergeCell ref="R6:Y6"/>
    <mergeCell ref="Z6:AG6"/>
    <mergeCell ref="A4:P4"/>
    <mergeCell ref="R4:AG4"/>
    <mergeCell ref="R5:Y5"/>
    <mergeCell ref="Z5:AG5"/>
    <mergeCell ref="BE7:BJ7"/>
    <mergeCell ref="AS8:AW8"/>
    <mergeCell ref="AY8:BC8"/>
    <mergeCell ref="BE8:BJ8"/>
    <mergeCell ref="AY9:BC9"/>
    <mergeCell ref="BE9:BJ9"/>
    <mergeCell ref="Z15:AG15"/>
    <mergeCell ref="A7:H7"/>
    <mergeCell ref="I7:P7"/>
    <mergeCell ref="AS7:AW7"/>
    <mergeCell ref="AY7:BC7"/>
    <mergeCell ref="BE10:BJ10"/>
    <mergeCell ref="AS10:AW10"/>
    <mergeCell ref="AY10:BC10"/>
    <mergeCell ref="A9:P9"/>
    <mergeCell ref="R9:AG9"/>
    <mergeCell ref="A10:H10"/>
    <mergeCell ref="I10:P10"/>
    <mergeCell ref="R10:Y10"/>
    <mergeCell ref="Z10:AG10"/>
    <mergeCell ref="Z11:AG11"/>
    <mergeCell ref="R7:Y7"/>
    <mergeCell ref="Z7:AG7"/>
    <mergeCell ref="A8:H8"/>
    <mergeCell ref="AS11:AW11"/>
    <mergeCell ref="AY11:BC11"/>
    <mergeCell ref="BE11:BJ11"/>
    <mergeCell ref="R14:AG14"/>
    <mergeCell ref="R15:Y15"/>
    <mergeCell ref="A24:G24"/>
    <mergeCell ref="H24:O24"/>
    <mergeCell ref="A15:H15"/>
    <mergeCell ref="I15:P15"/>
    <mergeCell ref="BE12:BJ12"/>
    <mergeCell ref="AS12:AW12"/>
    <mergeCell ref="AY12:BC12"/>
    <mergeCell ref="A12:H12"/>
    <mergeCell ref="I12:P12"/>
    <mergeCell ref="R12:Y12"/>
    <mergeCell ref="Z12:AG12"/>
    <mergeCell ref="I13:P13"/>
    <mergeCell ref="R13:Y13"/>
    <mergeCell ref="Z13:AG13"/>
    <mergeCell ref="A11:H11"/>
    <mergeCell ref="I11:P11"/>
    <mergeCell ref="R11:Y11"/>
    <mergeCell ref="AS13:AW13"/>
    <mergeCell ref="AY13:BC13"/>
    <mergeCell ref="BE13:BJ13"/>
    <mergeCell ref="R17:Y17"/>
    <mergeCell ref="Z17:AG17"/>
    <mergeCell ref="A26:G26"/>
    <mergeCell ref="H26:O26"/>
    <mergeCell ref="I17:P17"/>
    <mergeCell ref="A14:P14"/>
    <mergeCell ref="BE14:BJ14"/>
    <mergeCell ref="AS14:AW14"/>
    <mergeCell ref="AY14:BC14"/>
    <mergeCell ref="A20:H20"/>
    <mergeCell ref="I20:P20"/>
    <mergeCell ref="R20:Y20"/>
    <mergeCell ref="Z20:AG20"/>
    <mergeCell ref="A18:H18"/>
    <mergeCell ref="I18:P18"/>
    <mergeCell ref="R18:Y18"/>
    <mergeCell ref="Z18:AG18"/>
    <mergeCell ref="A19:H19"/>
    <mergeCell ref="A13:H13"/>
    <mergeCell ref="A25:G25"/>
    <mergeCell ref="H25:O25"/>
    <mergeCell ref="AS15:AW15"/>
    <mergeCell ref="AY15:BC15"/>
    <mergeCell ref="BE15:BJ15"/>
    <mergeCell ref="Z19:AG19"/>
    <mergeCell ref="R16:Y16"/>
    <mergeCell ref="A28:G28"/>
    <mergeCell ref="H28:O28"/>
    <mergeCell ref="A16:H16"/>
    <mergeCell ref="I16:P16"/>
    <mergeCell ref="Z16:AG16"/>
    <mergeCell ref="A17:H17"/>
    <mergeCell ref="AS18:AW19"/>
    <mergeCell ref="AY18:BC18"/>
    <mergeCell ref="BE18:BJ19"/>
    <mergeCell ref="BE20:BJ20"/>
    <mergeCell ref="BE21:BJ21"/>
    <mergeCell ref="BE22:BJ22"/>
    <mergeCell ref="AS22:AW22"/>
    <mergeCell ref="A22:AE22"/>
    <mergeCell ref="AY24:BC24"/>
    <mergeCell ref="BE24:BJ24"/>
    <mergeCell ref="AS24:AW24"/>
    <mergeCell ref="A27:G27"/>
    <mergeCell ref="H27:O27"/>
    <mergeCell ref="AY19:BC19"/>
    <mergeCell ref="I19:P19"/>
    <mergeCell ref="R19:Y19"/>
    <mergeCell ref="H30:O30"/>
    <mergeCell ref="A32:H35"/>
    <mergeCell ref="I32:O32"/>
    <mergeCell ref="P32:T32"/>
    <mergeCell ref="U32:Z32"/>
    <mergeCell ref="AA32:AF32"/>
    <mergeCell ref="I34:T34"/>
    <mergeCell ref="U34:AF34"/>
    <mergeCell ref="A29:G29"/>
    <mergeCell ref="P24:W24"/>
    <mergeCell ref="X24:AE24"/>
    <mergeCell ref="I33:N33"/>
    <mergeCell ref="O33:T33"/>
    <mergeCell ref="U33:AA33"/>
    <mergeCell ref="AB33:AF33"/>
    <mergeCell ref="AS20:AW20"/>
    <mergeCell ref="AY20:BC20"/>
    <mergeCell ref="I35:N35"/>
    <mergeCell ref="O35:T35"/>
    <mergeCell ref="U35:Z35"/>
    <mergeCell ref="AA35:AF35"/>
    <mergeCell ref="AS21:AW21"/>
    <mergeCell ref="AY21:BC21"/>
    <mergeCell ref="AY22:BC22"/>
    <mergeCell ref="H29:O29"/>
    <mergeCell ref="H23:O23"/>
    <mergeCell ref="P23:W23"/>
    <mergeCell ref="X23:AE23"/>
    <mergeCell ref="AS25:AW25"/>
    <mergeCell ref="AY25:BC25"/>
    <mergeCell ref="P27:W27"/>
    <mergeCell ref="X27:AE27"/>
    <mergeCell ref="AY28:BC28"/>
    <mergeCell ref="AY33:BC33"/>
    <mergeCell ref="AS32:AW33"/>
    <mergeCell ref="BE25:BJ25"/>
    <mergeCell ref="A38:H38"/>
    <mergeCell ref="I38:N38"/>
    <mergeCell ref="O38:T38"/>
    <mergeCell ref="U38:Z38"/>
    <mergeCell ref="AA38:AF38"/>
    <mergeCell ref="P25:W25"/>
    <mergeCell ref="X25:AE25"/>
    <mergeCell ref="AY26:BC26"/>
    <mergeCell ref="BE26:BJ26"/>
    <mergeCell ref="AS26:AW26"/>
    <mergeCell ref="P26:W26"/>
    <mergeCell ref="X26:AE26"/>
    <mergeCell ref="A37:H37"/>
    <mergeCell ref="I37:N37"/>
    <mergeCell ref="O37:T37"/>
    <mergeCell ref="U37:Z37"/>
    <mergeCell ref="AA37:AF37"/>
    <mergeCell ref="AS27:AW27"/>
    <mergeCell ref="AY27:BC27"/>
    <mergeCell ref="BE27:BJ27"/>
    <mergeCell ref="A36:H36"/>
    <mergeCell ref="I36:N36"/>
    <mergeCell ref="O36:T36"/>
    <mergeCell ref="BE28:BJ28"/>
    <mergeCell ref="AS28:AW28"/>
    <mergeCell ref="P28:W28"/>
    <mergeCell ref="X28:AE28"/>
    <mergeCell ref="A39:H39"/>
    <mergeCell ref="I39:N39"/>
    <mergeCell ref="O39:T39"/>
    <mergeCell ref="U39:Z39"/>
    <mergeCell ref="AA39:AF39"/>
    <mergeCell ref="AS29:AW29"/>
    <mergeCell ref="AY29:BC29"/>
    <mergeCell ref="BE29:BJ29"/>
    <mergeCell ref="U36:Z36"/>
    <mergeCell ref="AA36:AF36"/>
    <mergeCell ref="A30:G30"/>
    <mergeCell ref="AY37:BC37"/>
    <mergeCell ref="BE37:BJ37"/>
    <mergeCell ref="P29:W29"/>
    <mergeCell ref="X29:AE29"/>
    <mergeCell ref="AY30:BC30"/>
    <mergeCell ref="BE30:BJ30"/>
    <mergeCell ref="AS30:AW30"/>
    <mergeCell ref="AY32:BC32"/>
    <mergeCell ref="BE32:BJ33"/>
    <mergeCell ref="A41:H41"/>
    <mergeCell ref="I41:N41"/>
    <mergeCell ref="O41:T41"/>
    <mergeCell ref="U41:Z41"/>
    <mergeCell ref="AA41:AF41"/>
    <mergeCell ref="AY34:BC34"/>
    <mergeCell ref="BE34:BJ34"/>
    <mergeCell ref="AS34:AW34"/>
    <mergeCell ref="A40:H40"/>
    <mergeCell ref="I40:N40"/>
    <mergeCell ref="O40:T40"/>
    <mergeCell ref="U40:Z40"/>
    <mergeCell ref="AA40:AF40"/>
    <mergeCell ref="AA44:AF44"/>
    <mergeCell ref="A43:H43"/>
    <mergeCell ref="I43:N43"/>
    <mergeCell ref="O43:T43"/>
    <mergeCell ref="U43:Z43"/>
    <mergeCell ref="AA43:AF43"/>
    <mergeCell ref="A42:H42"/>
    <mergeCell ref="I42:N42"/>
    <mergeCell ref="O42:T42"/>
    <mergeCell ref="U42:Z42"/>
    <mergeCell ref="AA42:AF42"/>
    <mergeCell ref="A49:H49"/>
    <mergeCell ref="I49:N49"/>
    <mergeCell ref="O49:T49"/>
    <mergeCell ref="U49:Z49"/>
    <mergeCell ref="AA49:AF49"/>
    <mergeCell ref="AS35:AW35"/>
    <mergeCell ref="AY35:BC35"/>
    <mergeCell ref="BE35:BJ35"/>
    <mergeCell ref="AK41:BL48"/>
    <mergeCell ref="AY38:BC38"/>
    <mergeCell ref="BE38:BJ38"/>
    <mergeCell ref="AK39:BJ40"/>
    <mergeCell ref="AY36:BC36"/>
    <mergeCell ref="BE36:BJ36"/>
    <mergeCell ref="AS37:AW37"/>
    <mergeCell ref="A48:H48"/>
    <mergeCell ref="I48:N48"/>
    <mergeCell ref="O48:T48"/>
    <mergeCell ref="U48:Z48"/>
    <mergeCell ref="AA48:AF48"/>
    <mergeCell ref="A46:H46"/>
    <mergeCell ref="I44:N44"/>
    <mergeCell ref="O44:T44"/>
    <mergeCell ref="U44:Z44"/>
    <mergeCell ref="I8:P8"/>
    <mergeCell ref="R8:Y8"/>
    <mergeCell ref="Z8:AG8"/>
    <mergeCell ref="A50:H50"/>
    <mergeCell ref="I50:N50"/>
    <mergeCell ref="O50:T50"/>
    <mergeCell ref="U50:Z50"/>
    <mergeCell ref="AA50:AF50"/>
    <mergeCell ref="AS36:AW36"/>
    <mergeCell ref="AK50:BM51"/>
    <mergeCell ref="I46:N46"/>
    <mergeCell ref="O46:T46"/>
    <mergeCell ref="U46:Z46"/>
    <mergeCell ref="AA46:AF46"/>
    <mergeCell ref="AS38:AW38"/>
    <mergeCell ref="A47:AF47"/>
    <mergeCell ref="A45:H45"/>
    <mergeCell ref="I45:N45"/>
    <mergeCell ref="O45:T45"/>
    <mergeCell ref="U45:Z45"/>
    <mergeCell ref="AA45:AF45"/>
    <mergeCell ref="P30:W30"/>
    <mergeCell ref="X30:AE30"/>
    <mergeCell ref="A44:H44"/>
  </mergeCells>
  <dataValidations count="5">
    <dataValidation allowBlank="1" showErrorMessage="1" prompt="Line 38" sqref="I37:N37"/>
    <dataValidation type="list" allowBlank="1" showInputMessage="1" showErrorMessage="1" sqref="P32:T32">
      <formula1>"Single_,Married_Filing_Jointly_,Married_Filing_Separately_,Head_of_Household_,Qualifying_Widower_"</formula1>
    </dataValidation>
    <dataValidation type="list" allowBlank="1" showInputMessage="1" showErrorMessage="1" sqref="AA32:AF32">
      <formula1>"Single,Married_Filing_Jointly,Married_Filing_Separately,Head_of_Household,Qualifying_Widower"</formula1>
    </dataValidation>
    <dataValidation type="list" allowBlank="1" showInputMessage="1" showErrorMessage="1" sqref="Z10:AG10 I10:P10">
      <formula1>"Single,Married,HeadofHousehold"</formula1>
    </dataValidation>
    <dataValidation type="list" allowBlank="1" showInputMessage="1" showErrorMessage="1" sqref="Z6:AG6 I6:P6">
      <formula1>"Single,Married"</formula1>
    </dataValidation>
  </dataValidations>
  <printOptions horizontalCentered="1"/>
  <pageMargins left="0.5" right="0.5" top="0.15" bottom="0.15" header="0" footer="0"/>
  <pageSetup orientation="portrait" r:id="rId1"/>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dimension ref="A1:D30"/>
  <sheetViews>
    <sheetView workbookViewId="0">
      <selection activeCell="A2" sqref="A2:F2063"/>
    </sheetView>
  </sheetViews>
  <sheetFormatPr defaultColWidth="9.140625" defaultRowHeight="15"/>
  <cols>
    <col min="1" max="1" width="19.140625" style="41" customWidth="1"/>
    <col min="2" max="2" width="15.42578125" style="41" customWidth="1"/>
    <col min="3" max="3" width="20.7109375" style="41" customWidth="1"/>
    <col min="4" max="4" width="18.42578125" style="41" customWidth="1"/>
    <col min="5" max="16384" width="9.140625" style="41"/>
  </cols>
  <sheetData>
    <row r="1" spans="1:4">
      <c r="A1" s="18" t="s">
        <v>0</v>
      </c>
      <c r="B1" s="22">
        <f>'WH Calculations'!J15</f>
        <v>0</v>
      </c>
      <c r="C1" s="41" t="str">
        <f>B4&amp;B3&amp;"FED"</f>
        <v>SingleAnnualFED</v>
      </c>
      <c r="D1" s="20" t="e">
        <f ca="1">VLOOKUP($C$2,INDIRECT($C$1),2,TRUE)</f>
        <v>#N/A</v>
      </c>
    </row>
    <row r="2" spans="1:4">
      <c r="A2" s="18" t="s">
        <v>59</v>
      </c>
      <c r="B2" s="19"/>
      <c r="C2" s="19">
        <f>B1-B7</f>
        <v>0</v>
      </c>
      <c r="D2" s="40" t="e">
        <f ca="1">VLOOKUP($C$2,INDIRECT($C$1),3,TRUE)</f>
        <v>#N/A</v>
      </c>
    </row>
    <row r="3" spans="1:4">
      <c r="A3" s="18" t="s">
        <v>104</v>
      </c>
      <c r="B3" s="19" t="s">
        <v>77</v>
      </c>
      <c r="D3" s="40" t="e">
        <f ca="1">VLOOKUP($C$2,INDIRECT($C$1),4,TRUE)</f>
        <v>#N/A</v>
      </c>
    </row>
    <row r="4" spans="1:4">
      <c r="A4" s="18" t="s">
        <v>1</v>
      </c>
      <c r="B4" s="19" t="str">
        <f>'WH Calculations'!J4</f>
        <v>Single</v>
      </c>
      <c r="D4" s="22" t="e">
        <f ca="1">(C2-D3)*D1+D2+B6</f>
        <v>#N/A</v>
      </c>
    </row>
    <row r="5" spans="1:4">
      <c r="A5" s="18" t="s">
        <v>2</v>
      </c>
      <c r="B5" s="23">
        <f>'WH Calculations'!J5</f>
        <v>0</v>
      </c>
    </row>
    <row r="6" spans="1:4">
      <c r="A6" s="18" t="s">
        <v>3</v>
      </c>
      <c r="B6" s="22">
        <f>'WH Calculations'!J6</f>
        <v>0</v>
      </c>
      <c r="D6" s="41" t="s">
        <v>47</v>
      </c>
    </row>
    <row r="7" spans="1:4">
      <c r="A7" s="18" t="s">
        <v>61</v>
      </c>
      <c r="B7" s="19">
        <f>B9*B8</f>
        <v>0</v>
      </c>
      <c r="D7" s="41" t="s">
        <v>62</v>
      </c>
    </row>
    <row r="8" spans="1:4">
      <c r="A8" s="18" t="s">
        <v>5</v>
      </c>
      <c r="B8" s="23">
        <f>'WH Calculations'!J5</f>
        <v>0</v>
      </c>
      <c r="D8" s="41" t="s">
        <v>63</v>
      </c>
    </row>
    <row r="9" spans="1:4">
      <c r="A9" s="41" t="s">
        <v>64</v>
      </c>
      <c r="B9" s="41">
        <v>4050</v>
      </c>
    </row>
    <row r="12" spans="1:4">
      <c r="A12" s="41" t="s">
        <v>65</v>
      </c>
    </row>
    <row r="13" spans="1:4">
      <c r="A13" s="41" t="s">
        <v>48</v>
      </c>
      <c r="B13" s="41" t="s">
        <v>66</v>
      </c>
      <c r="C13" s="41" t="s">
        <v>67</v>
      </c>
      <c r="D13" s="41" t="s">
        <v>68</v>
      </c>
    </row>
    <row r="14" spans="1:4">
      <c r="A14" s="24">
        <v>2250.0100000000002</v>
      </c>
      <c r="B14" s="41">
        <v>0.1</v>
      </c>
      <c r="C14" s="24">
        <v>0</v>
      </c>
      <c r="D14" s="24">
        <v>2250</v>
      </c>
    </row>
    <row r="15" spans="1:4">
      <c r="A15" s="24">
        <v>11525.01</v>
      </c>
      <c r="B15" s="41">
        <v>0.15</v>
      </c>
      <c r="C15" s="24">
        <v>927.5</v>
      </c>
      <c r="D15" s="24">
        <v>11525</v>
      </c>
    </row>
    <row r="16" spans="1:4">
      <c r="A16" s="24">
        <v>39900.01</v>
      </c>
      <c r="B16" s="41">
        <v>0.25</v>
      </c>
      <c r="C16" s="24">
        <v>5183.75</v>
      </c>
      <c r="D16" s="24">
        <v>39900</v>
      </c>
    </row>
    <row r="17" spans="1:4">
      <c r="A17" s="24">
        <v>93400.01</v>
      </c>
      <c r="B17" s="41">
        <v>0.28000000000000003</v>
      </c>
      <c r="C17" s="24">
        <v>18558.75</v>
      </c>
      <c r="D17" s="24">
        <v>93400</v>
      </c>
    </row>
    <row r="18" spans="1:4" s="171" customFormat="1">
      <c r="A18" s="24">
        <v>192400.01</v>
      </c>
      <c r="B18" s="171">
        <v>0.33</v>
      </c>
      <c r="C18" s="24">
        <v>46278.75</v>
      </c>
      <c r="D18" s="24">
        <v>192400</v>
      </c>
    </row>
    <row r="19" spans="1:4">
      <c r="A19" s="24">
        <v>415600.01</v>
      </c>
      <c r="B19" s="41">
        <v>0.35</v>
      </c>
      <c r="C19" s="24">
        <v>119934.75</v>
      </c>
      <c r="D19" s="24">
        <v>415600</v>
      </c>
    </row>
    <row r="20" spans="1:4">
      <c r="A20" s="24">
        <v>417300.01</v>
      </c>
      <c r="B20" s="41">
        <v>0.39600000000000002</v>
      </c>
      <c r="C20" s="24">
        <v>120529.75</v>
      </c>
      <c r="D20" s="24">
        <v>417300</v>
      </c>
    </row>
    <row r="22" spans="1:4">
      <c r="A22" s="41" t="s">
        <v>69</v>
      </c>
    </row>
    <row r="23" spans="1:4">
      <c r="A23" s="41" t="s">
        <v>48</v>
      </c>
      <c r="B23" s="41" t="s">
        <v>66</v>
      </c>
      <c r="C23" s="41" t="s">
        <v>67</v>
      </c>
      <c r="D23" s="41" t="s">
        <v>68</v>
      </c>
    </row>
    <row r="24" spans="1:4">
      <c r="A24" s="24">
        <v>8550.01</v>
      </c>
      <c r="B24" s="41">
        <v>0.1</v>
      </c>
      <c r="C24" s="41">
        <v>0</v>
      </c>
      <c r="D24" s="41">
        <v>8550</v>
      </c>
    </row>
    <row r="25" spans="1:4">
      <c r="A25" s="24">
        <v>27100.01</v>
      </c>
      <c r="B25" s="41">
        <v>0.15</v>
      </c>
      <c r="C25" s="41">
        <v>1855</v>
      </c>
      <c r="D25" s="41">
        <v>27100</v>
      </c>
    </row>
    <row r="26" spans="1:4">
      <c r="A26" s="24">
        <v>83850.009999999995</v>
      </c>
      <c r="B26" s="41">
        <v>0.25</v>
      </c>
      <c r="C26" s="41">
        <v>10367.5</v>
      </c>
      <c r="D26" s="41">
        <v>83850</v>
      </c>
    </row>
    <row r="27" spans="1:4">
      <c r="A27" s="24">
        <v>160450.01</v>
      </c>
      <c r="B27" s="41">
        <v>0.28000000000000003</v>
      </c>
      <c r="C27" s="41">
        <v>29517.5</v>
      </c>
      <c r="D27" s="41">
        <v>160450</v>
      </c>
    </row>
    <row r="28" spans="1:4" s="171" customFormat="1">
      <c r="A28" s="24">
        <v>240000.01</v>
      </c>
      <c r="B28" s="171">
        <v>0.33</v>
      </c>
      <c r="C28" s="171">
        <v>51791.5</v>
      </c>
      <c r="D28" s="171">
        <v>240000</v>
      </c>
    </row>
    <row r="29" spans="1:4">
      <c r="A29" s="24">
        <v>429900.01</v>
      </c>
      <c r="B29" s="41">
        <v>0.35</v>
      </c>
      <c r="C29" s="41">
        <v>111818.5</v>
      </c>
      <c r="D29" s="41">
        <v>429900</v>
      </c>
    </row>
    <row r="30" spans="1:4">
      <c r="A30" s="24">
        <v>475500.01</v>
      </c>
      <c r="B30" s="41">
        <v>0.39600000000000002</v>
      </c>
      <c r="C30" s="41">
        <v>130578.5</v>
      </c>
      <c r="D30" s="41">
        <v>475500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dimension ref="A1:D30"/>
  <sheetViews>
    <sheetView workbookViewId="0">
      <selection activeCell="A2" sqref="A2:F2063"/>
    </sheetView>
  </sheetViews>
  <sheetFormatPr defaultColWidth="9.140625" defaultRowHeight="15"/>
  <cols>
    <col min="1" max="1" width="19.140625" style="82" customWidth="1"/>
    <col min="2" max="2" width="15.42578125" style="82" customWidth="1"/>
    <col min="3" max="3" width="20.7109375" style="82" customWidth="1"/>
    <col min="4" max="4" width="18.42578125" style="82" customWidth="1"/>
    <col min="5" max="16384" width="9.140625" style="82"/>
  </cols>
  <sheetData>
    <row r="1" spans="1:4">
      <c r="A1" s="18" t="s">
        <v>0</v>
      </c>
      <c r="B1" s="22">
        <f>'WH Calculations2'!J15</f>
        <v>0</v>
      </c>
      <c r="C1" s="82" t="str">
        <f>B4&amp;B3&amp;"FED"</f>
        <v>SingleAnnualFED</v>
      </c>
      <c r="D1" s="20" t="e">
        <f ca="1">VLOOKUP($C$2,INDIRECT($C$1),2,TRUE)</f>
        <v>#N/A</v>
      </c>
    </row>
    <row r="2" spans="1:4">
      <c r="A2" s="18" t="s">
        <v>59</v>
      </c>
      <c r="B2" s="19"/>
      <c r="C2" s="19">
        <f>B1-B7</f>
        <v>0</v>
      </c>
      <c r="D2" s="81" t="e">
        <f ca="1">VLOOKUP($C$2,INDIRECT($C$1),3,TRUE)</f>
        <v>#N/A</v>
      </c>
    </row>
    <row r="3" spans="1:4">
      <c r="A3" s="18" t="s">
        <v>104</v>
      </c>
      <c r="B3" s="19" t="s">
        <v>77</v>
      </c>
      <c r="D3" s="81" t="e">
        <f ca="1">VLOOKUP($C$2,INDIRECT($C$1),4,TRUE)</f>
        <v>#N/A</v>
      </c>
    </row>
    <row r="4" spans="1:4">
      <c r="A4" s="18" t="s">
        <v>1</v>
      </c>
      <c r="B4" s="15" t="str">
        <f>'WH Calculations2'!J4</f>
        <v>Single</v>
      </c>
      <c r="D4" s="22" t="e">
        <f ca="1">(C2-D3)*D1+D2+B6</f>
        <v>#N/A</v>
      </c>
    </row>
    <row r="5" spans="1:4">
      <c r="A5" s="18" t="s">
        <v>2</v>
      </c>
      <c r="B5" s="23">
        <f>'WH Calculations2'!J5</f>
        <v>0</v>
      </c>
    </row>
    <row r="6" spans="1:4">
      <c r="A6" s="18" t="s">
        <v>3</v>
      </c>
      <c r="B6" s="22">
        <f>'WH Calculations2'!J6</f>
        <v>0</v>
      </c>
      <c r="D6" s="82" t="s">
        <v>47</v>
      </c>
    </row>
    <row r="7" spans="1:4">
      <c r="A7" s="18" t="s">
        <v>61</v>
      </c>
      <c r="B7" s="19">
        <f>B9*B8</f>
        <v>0</v>
      </c>
      <c r="D7" s="82" t="s">
        <v>62</v>
      </c>
    </row>
    <row r="8" spans="1:4">
      <c r="A8" s="18" t="s">
        <v>5</v>
      </c>
      <c r="B8" s="23">
        <f>'WH Calculations2'!J5</f>
        <v>0</v>
      </c>
      <c r="D8" s="82" t="s">
        <v>63</v>
      </c>
    </row>
    <row r="9" spans="1:4">
      <c r="A9" s="82" t="s">
        <v>64</v>
      </c>
      <c r="B9" s="82">
        <v>4050</v>
      </c>
    </row>
    <row r="12" spans="1:4">
      <c r="A12" s="82" t="s">
        <v>65</v>
      </c>
    </row>
    <row r="13" spans="1:4">
      <c r="A13" s="82" t="s">
        <v>48</v>
      </c>
      <c r="B13" s="82" t="s">
        <v>66</v>
      </c>
      <c r="C13" s="82" t="s">
        <v>67</v>
      </c>
      <c r="D13" s="82" t="s">
        <v>68</v>
      </c>
    </row>
    <row r="14" spans="1:4">
      <c r="A14" s="24">
        <v>2250.0100000000002</v>
      </c>
      <c r="B14" s="82">
        <v>0.1</v>
      </c>
      <c r="C14" s="24">
        <v>0</v>
      </c>
      <c r="D14" s="24">
        <v>2250</v>
      </c>
    </row>
    <row r="15" spans="1:4">
      <c r="A15" s="24">
        <v>11525.01</v>
      </c>
      <c r="B15" s="82">
        <v>0.15</v>
      </c>
      <c r="C15" s="24">
        <v>927.5</v>
      </c>
      <c r="D15" s="24">
        <v>11525</v>
      </c>
    </row>
    <row r="16" spans="1:4">
      <c r="A16" s="24">
        <v>39900.01</v>
      </c>
      <c r="B16" s="82">
        <v>0.25</v>
      </c>
      <c r="C16" s="24">
        <v>5183.75</v>
      </c>
      <c r="D16" s="24">
        <v>39900</v>
      </c>
    </row>
    <row r="17" spans="1:4">
      <c r="A17" s="24">
        <v>93400.01</v>
      </c>
      <c r="B17" s="82">
        <v>0.28000000000000003</v>
      </c>
      <c r="C17" s="24">
        <v>18558.75</v>
      </c>
      <c r="D17" s="24">
        <v>93400</v>
      </c>
    </row>
    <row r="18" spans="1:4" s="171" customFormat="1">
      <c r="A18" s="24">
        <v>192400.01</v>
      </c>
      <c r="B18" s="171">
        <v>0.33</v>
      </c>
      <c r="C18" s="24">
        <v>46278.75</v>
      </c>
      <c r="D18" s="24">
        <v>192400</v>
      </c>
    </row>
    <row r="19" spans="1:4">
      <c r="A19" s="24">
        <v>415600.01</v>
      </c>
      <c r="B19" s="82">
        <v>0.35</v>
      </c>
      <c r="C19" s="24">
        <v>119934.75</v>
      </c>
      <c r="D19" s="24">
        <v>415600</v>
      </c>
    </row>
    <row r="20" spans="1:4">
      <c r="A20" s="24">
        <v>417300.01</v>
      </c>
      <c r="B20" s="82">
        <v>0.39600000000000002</v>
      </c>
      <c r="C20" s="24">
        <v>120529.75</v>
      </c>
      <c r="D20" s="24">
        <v>417300</v>
      </c>
    </row>
    <row r="22" spans="1:4">
      <c r="A22" s="82" t="s">
        <v>69</v>
      </c>
    </row>
    <row r="23" spans="1:4">
      <c r="A23" s="82" t="s">
        <v>48</v>
      </c>
      <c r="B23" s="82" t="s">
        <v>66</v>
      </c>
      <c r="C23" s="82" t="s">
        <v>67</v>
      </c>
      <c r="D23" s="82" t="s">
        <v>68</v>
      </c>
    </row>
    <row r="24" spans="1:4">
      <c r="A24" s="24">
        <v>8550.01</v>
      </c>
      <c r="B24" s="82">
        <v>0.1</v>
      </c>
      <c r="C24" s="82">
        <v>0</v>
      </c>
      <c r="D24" s="82">
        <v>8550</v>
      </c>
    </row>
    <row r="25" spans="1:4">
      <c r="A25" s="24">
        <v>27100.01</v>
      </c>
      <c r="B25" s="82">
        <v>0.15</v>
      </c>
      <c r="C25" s="82">
        <v>1855</v>
      </c>
      <c r="D25" s="82">
        <v>27100</v>
      </c>
    </row>
    <row r="26" spans="1:4">
      <c r="A26" s="24">
        <v>83850.009999999995</v>
      </c>
      <c r="B26" s="82">
        <v>0.25</v>
      </c>
      <c r="C26" s="82">
        <v>10367.5</v>
      </c>
      <c r="D26" s="82">
        <v>83850</v>
      </c>
    </row>
    <row r="27" spans="1:4">
      <c r="A27" s="24">
        <v>160450.01</v>
      </c>
      <c r="B27" s="82">
        <v>0.28000000000000003</v>
      </c>
      <c r="C27" s="82">
        <v>29517.5</v>
      </c>
      <c r="D27" s="82">
        <v>160450</v>
      </c>
    </row>
    <row r="28" spans="1:4" s="171" customFormat="1">
      <c r="A28" s="24">
        <v>240000.01</v>
      </c>
      <c r="B28" s="171">
        <v>0.33</v>
      </c>
      <c r="C28" s="171">
        <v>51791.5</v>
      </c>
      <c r="D28" s="171">
        <v>240000</v>
      </c>
    </row>
    <row r="29" spans="1:4">
      <c r="A29" s="24">
        <v>429900.01</v>
      </c>
      <c r="B29" s="82">
        <v>0.35</v>
      </c>
      <c r="C29" s="82">
        <v>111818.5</v>
      </c>
      <c r="D29" s="82">
        <v>429900</v>
      </c>
    </row>
    <row r="30" spans="1:4">
      <c r="A30" s="24">
        <v>475500.01</v>
      </c>
      <c r="B30" s="82">
        <v>0.39600000000000002</v>
      </c>
      <c r="C30" s="82">
        <v>130578.5</v>
      </c>
      <c r="D30" s="82">
        <v>475500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dimension ref="A1:D30"/>
  <sheetViews>
    <sheetView workbookViewId="0">
      <selection activeCell="A2" sqref="A2:F2063"/>
    </sheetView>
  </sheetViews>
  <sheetFormatPr defaultColWidth="9.140625" defaultRowHeight="15"/>
  <cols>
    <col min="1" max="1" width="19.140625" style="41" customWidth="1"/>
    <col min="2" max="2" width="15.42578125" style="41" customWidth="1"/>
    <col min="3" max="3" width="20.7109375" style="41" customWidth="1"/>
    <col min="4" max="4" width="18.42578125" style="41" customWidth="1"/>
    <col min="5" max="16384" width="9.140625" style="41"/>
  </cols>
  <sheetData>
    <row r="1" spans="1:4">
      <c r="A1" s="18" t="s">
        <v>0</v>
      </c>
      <c r="B1" s="22">
        <f>'WH Calculations'!AA3</f>
        <v>0</v>
      </c>
      <c r="C1" s="41" t="str">
        <f>B4&amp;B3&amp;"FED"</f>
        <v>SingleAnnualFED</v>
      </c>
      <c r="D1" s="20" t="e">
        <f ca="1">VLOOKUP($C$2,INDIRECT($C$1),2,TRUE)</f>
        <v>#N/A</v>
      </c>
    </row>
    <row r="2" spans="1:4">
      <c r="A2" s="18" t="s">
        <v>59</v>
      </c>
      <c r="B2" s="19"/>
      <c r="C2" s="19">
        <f>B1-B7</f>
        <v>0</v>
      </c>
      <c r="D2" s="40" t="e">
        <f ca="1">VLOOKUP($C$2,INDIRECT($C$1),3,TRUE)</f>
        <v>#N/A</v>
      </c>
    </row>
    <row r="3" spans="1:4">
      <c r="A3" s="18" t="s">
        <v>104</v>
      </c>
      <c r="B3" s="19" t="s">
        <v>77</v>
      </c>
      <c r="D3" s="40" t="e">
        <f ca="1">VLOOKUP($C$2,INDIRECT($C$1),4,TRUE)</f>
        <v>#N/A</v>
      </c>
    </row>
    <row r="4" spans="1:4">
      <c r="A4" s="18" t="s">
        <v>1</v>
      </c>
      <c r="B4" s="19" t="str">
        <f>'WH Calculations'!AA4</f>
        <v>Single</v>
      </c>
      <c r="D4" s="22" t="e">
        <f ca="1">(C2-D3)*D1+D2+B6</f>
        <v>#N/A</v>
      </c>
    </row>
    <row r="5" spans="1:4">
      <c r="A5" s="18" t="s">
        <v>2</v>
      </c>
      <c r="B5" s="23">
        <f>'WH Calculations'!AA5</f>
        <v>0</v>
      </c>
    </row>
    <row r="6" spans="1:4">
      <c r="A6" s="18" t="s">
        <v>3</v>
      </c>
      <c r="B6" s="22">
        <f>'WH Calculations'!AA6</f>
        <v>0</v>
      </c>
      <c r="D6" s="41" t="s">
        <v>47</v>
      </c>
    </row>
    <row r="7" spans="1:4">
      <c r="A7" s="18" t="s">
        <v>61</v>
      </c>
      <c r="B7" s="19">
        <f>B9*B8</f>
        <v>0</v>
      </c>
      <c r="D7" s="41" t="s">
        <v>62</v>
      </c>
    </row>
    <row r="8" spans="1:4">
      <c r="A8" s="18" t="s">
        <v>5</v>
      </c>
      <c r="B8" s="23">
        <f>'WH Calculations'!AA5</f>
        <v>0</v>
      </c>
      <c r="D8" s="41" t="s">
        <v>63</v>
      </c>
    </row>
    <row r="9" spans="1:4">
      <c r="A9" s="41" t="s">
        <v>64</v>
      </c>
      <c r="B9" s="41">
        <v>4050</v>
      </c>
    </row>
    <row r="12" spans="1:4">
      <c r="A12" s="41" t="s">
        <v>65</v>
      </c>
    </row>
    <row r="13" spans="1:4">
      <c r="A13" s="41" t="s">
        <v>48</v>
      </c>
      <c r="B13" s="41" t="s">
        <v>66</v>
      </c>
      <c r="C13" s="41" t="s">
        <v>67</v>
      </c>
      <c r="D13" s="41" t="s">
        <v>68</v>
      </c>
    </row>
    <row r="14" spans="1:4">
      <c r="A14" s="24">
        <v>2250.0100000000002</v>
      </c>
      <c r="B14" s="41">
        <v>0.1</v>
      </c>
      <c r="C14" s="24">
        <v>0</v>
      </c>
      <c r="D14" s="24">
        <v>2250</v>
      </c>
    </row>
    <row r="15" spans="1:4">
      <c r="A15" s="24">
        <v>11525.01</v>
      </c>
      <c r="B15" s="41">
        <v>0.15</v>
      </c>
      <c r="C15" s="24">
        <v>927.5</v>
      </c>
      <c r="D15" s="24">
        <v>11525</v>
      </c>
    </row>
    <row r="16" spans="1:4">
      <c r="A16" s="24">
        <v>39900.01</v>
      </c>
      <c r="B16" s="41">
        <v>0.25</v>
      </c>
      <c r="C16" s="24">
        <v>5183.75</v>
      </c>
      <c r="D16" s="24">
        <v>39900</v>
      </c>
    </row>
    <row r="17" spans="1:4">
      <c r="A17" s="24">
        <v>93400.01</v>
      </c>
      <c r="B17" s="41">
        <v>0.28000000000000003</v>
      </c>
      <c r="C17" s="24">
        <v>18558.75</v>
      </c>
      <c r="D17" s="24">
        <v>93400</v>
      </c>
    </row>
    <row r="18" spans="1:4" s="171" customFormat="1">
      <c r="A18" s="24">
        <v>192400.01</v>
      </c>
      <c r="B18" s="171">
        <v>0.33</v>
      </c>
      <c r="C18" s="24">
        <v>46278.75</v>
      </c>
      <c r="D18" s="24">
        <v>192400</v>
      </c>
    </row>
    <row r="19" spans="1:4">
      <c r="A19" s="24">
        <v>415600.01</v>
      </c>
      <c r="B19" s="41">
        <v>0.35</v>
      </c>
      <c r="C19" s="24">
        <v>119934.75</v>
      </c>
      <c r="D19" s="24">
        <v>415600</v>
      </c>
    </row>
    <row r="20" spans="1:4">
      <c r="A20" s="24">
        <v>417300.01</v>
      </c>
      <c r="B20" s="41">
        <v>0.39600000000000002</v>
      </c>
      <c r="C20" s="24">
        <v>120529.75</v>
      </c>
      <c r="D20" s="24">
        <v>417300</v>
      </c>
    </row>
    <row r="22" spans="1:4">
      <c r="A22" s="41" t="s">
        <v>69</v>
      </c>
    </row>
    <row r="23" spans="1:4">
      <c r="A23" s="41" t="s">
        <v>48</v>
      </c>
      <c r="B23" s="41" t="s">
        <v>66</v>
      </c>
      <c r="C23" s="41" t="s">
        <v>67</v>
      </c>
      <c r="D23" s="41" t="s">
        <v>68</v>
      </c>
    </row>
    <row r="24" spans="1:4">
      <c r="A24" s="24">
        <v>8550.01</v>
      </c>
      <c r="B24" s="41">
        <v>0.1</v>
      </c>
      <c r="C24" s="41">
        <v>0</v>
      </c>
      <c r="D24" s="41">
        <v>8550</v>
      </c>
    </row>
    <row r="25" spans="1:4">
      <c r="A25" s="24">
        <v>27100.01</v>
      </c>
      <c r="B25" s="41">
        <v>0.15</v>
      </c>
      <c r="C25" s="41">
        <v>1855</v>
      </c>
      <c r="D25" s="41">
        <v>27100</v>
      </c>
    </row>
    <row r="26" spans="1:4">
      <c r="A26" s="24">
        <v>83850.009999999995</v>
      </c>
      <c r="B26" s="41">
        <v>0.25</v>
      </c>
      <c r="C26" s="41">
        <v>10367.5</v>
      </c>
      <c r="D26" s="41">
        <v>83850</v>
      </c>
    </row>
    <row r="27" spans="1:4" s="171" customFormat="1">
      <c r="A27" s="24">
        <v>160450.01</v>
      </c>
      <c r="B27" s="171">
        <v>0.28000000000000003</v>
      </c>
      <c r="C27" s="171">
        <v>29517.5</v>
      </c>
      <c r="D27" s="171">
        <v>160450</v>
      </c>
    </row>
    <row r="28" spans="1:4">
      <c r="A28" s="24">
        <v>240000.01</v>
      </c>
      <c r="B28" s="41">
        <v>0.33</v>
      </c>
      <c r="C28" s="41">
        <v>51791.5</v>
      </c>
      <c r="D28" s="41">
        <v>240000</v>
      </c>
    </row>
    <row r="29" spans="1:4">
      <c r="A29" s="24">
        <v>429900.01</v>
      </c>
      <c r="B29" s="41">
        <v>0.35</v>
      </c>
      <c r="C29" s="41">
        <v>111818.5</v>
      </c>
      <c r="D29" s="41">
        <v>429900</v>
      </c>
    </row>
    <row r="30" spans="1:4">
      <c r="A30" s="24">
        <v>475500.01</v>
      </c>
      <c r="B30" s="41">
        <v>0.39600000000000002</v>
      </c>
      <c r="C30" s="41">
        <v>130578.5</v>
      </c>
      <c r="D30" s="41">
        <v>475500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dimension ref="A1:D30"/>
  <sheetViews>
    <sheetView workbookViewId="0">
      <selection activeCell="A2" sqref="A2:F2063"/>
    </sheetView>
  </sheetViews>
  <sheetFormatPr defaultColWidth="9.140625" defaultRowHeight="15"/>
  <cols>
    <col min="1" max="1" width="19.140625" style="82" customWidth="1"/>
    <col min="2" max="2" width="15.42578125" style="82" customWidth="1"/>
    <col min="3" max="3" width="20.7109375" style="82" customWidth="1"/>
    <col min="4" max="4" width="18.42578125" style="82" customWidth="1"/>
    <col min="5" max="16384" width="9.140625" style="82"/>
  </cols>
  <sheetData>
    <row r="1" spans="1:4">
      <c r="A1" s="18" t="s">
        <v>0</v>
      </c>
      <c r="B1" s="22">
        <f>'WH Calculations2'!AA3</f>
        <v>0</v>
      </c>
      <c r="C1" s="82" t="str">
        <f>B4&amp;B3&amp;"FED"</f>
        <v>SingleAnnualFED</v>
      </c>
      <c r="D1" s="20" t="e">
        <f ca="1">VLOOKUP($C$2,INDIRECT($C$1),2,TRUE)</f>
        <v>#N/A</v>
      </c>
    </row>
    <row r="2" spans="1:4">
      <c r="A2" s="18" t="s">
        <v>59</v>
      </c>
      <c r="B2" s="19"/>
      <c r="C2" s="19">
        <f>B1-B7</f>
        <v>0</v>
      </c>
      <c r="D2" s="81" t="e">
        <f ca="1">VLOOKUP($C$2,INDIRECT($C$1),3,TRUE)</f>
        <v>#N/A</v>
      </c>
    </row>
    <row r="3" spans="1:4">
      <c r="A3" s="18" t="s">
        <v>104</v>
      </c>
      <c r="B3" s="19" t="s">
        <v>77</v>
      </c>
      <c r="D3" s="81" t="e">
        <f ca="1">VLOOKUP($C$2,INDIRECT($C$1),4,TRUE)</f>
        <v>#N/A</v>
      </c>
    </row>
    <row r="4" spans="1:4">
      <c r="A4" s="18" t="s">
        <v>1</v>
      </c>
      <c r="B4" s="15" t="str">
        <f>'WH Calculations2'!AA4</f>
        <v>Single</v>
      </c>
      <c r="D4" s="22" t="e">
        <f ca="1">(C2-D3)*D1+D2+B6</f>
        <v>#N/A</v>
      </c>
    </row>
    <row r="5" spans="1:4">
      <c r="A5" s="18" t="s">
        <v>2</v>
      </c>
      <c r="B5" s="23">
        <f>'WH Calculations2'!AA5</f>
        <v>0</v>
      </c>
    </row>
    <row r="6" spans="1:4">
      <c r="A6" s="18" t="s">
        <v>3</v>
      </c>
      <c r="B6" s="22">
        <f>'WH Calculations2'!AA6</f>
        <v>0</v>
      </c>
      <c r="D6" s="82" t="s">
        <v>47</v>
      </c>
    </row>
    <row r="7" spans="1:4">
      <c r="A7" s="18" t="s">
        <v>61</v>
      </c>
      <c r="B7" s="19">
        <f>B9*B8</f>
        <v>0</v>
      </c>
      <c r="D7" s="82" t="s">
        <v>62</v>
      </c>
    </row>
    <row r="8" spans="1:4">
      <c r="A8" s="18" t="s">
        <v>5</v>
      </c>
      <c r="B8" s="23">
        <f>'WH Calculations2'!AA5</f>
        <v>0</v>
      </c>
      <c r="D8" s="82" t="s">
        <v>63</v>
      </c>
    </row>
    <row r="9" spans="1:4">
      <c r="A9" s="82" t="s">
        <v>64</v>
      </c>
      <c r="B9" s="82">
        <v>4050</v>
      </c>
    </row>
    <row r="12" spans="1:4">
      <c r="A12" s="82" t="s">
        <v>65</v>
      </c>
    </row>
    <row r="13" spans="1:4">
      <c r="A13" s="82" t="s">
        <v>48</v>
      </c>
      <c r="B13" s="82" t="s">
        <v>66</v>
      </c>
      <c r="C13" s="82" t="s">
        <v>67</v>
      </c>
      <c r="D13" s="82" t="s">
        <v>68</v>
      </c>
    </row>
    <row r="14" spans="1:4">
      <c r="A14" s="24">
        <v>2250.0100000000002</v>
      </c>
      <c r="B14" s="82">
        <v>0.1</v>
      </c>
      <c r="C14" s="24">
        <v>0</v>
      </c>
      <c r="D14" s="24">
        <v>2250</v>
      </c>
    </row>
    <row r="15" spans="1:4">
      <c r="A15" s="24">
        <v>11525.01</v>
      </c>
      <c r="B15" s="82">
        <v>0.15</v>
      </c>
      <c r="C15" s="24">
        <v>927.5</v>
      </c>
      <c r="D15" s="24">
        <v>11525</v>
      </c>
    </row>
    <row r="16" spans="1:4">
      <c r="A16" s="24">
        <v>39900.01</v>
      </c>
      <c r="B16" s="82">
        <v>0.25</v>
      </c>
      <c r="C16" s="24">
        <v>5183.75</v>
      </c>
      <c r="D16" s="24">
        <v>39900</v>
      </c>
    </row>
    <row r="17" spans="1:4" s="171" customFormat="1">
      <c r="A17" s="24">
        <v>93400.01</v>
      </c>
      <c r="B17" s="171">
        <v>0.28000000000000003</v>
      </c>
      <c r="C17" s="24">
        <v>18558.75</v>
      </c>
      <c r="D17" s="24">
        <v>93400</v>
      </c>
    </row>
    <row r="18" spans="1:4">
      <c r="A18" s="24">
        <v>192400.01</v>
      </c>
      <c r="B18" s="82">
        <v>0.33</v>
      </c>
      <c r="C18" s="24">
        <v>46278.75</v>
      </c>
      <c r="D18" s="24">
        <v>192400</v>
      </c>
    </row>
    <row r="19" spans="1:4">
      <c r="A19" s="24">
        <v>415600.01</v>
      </c>
      <c r="B19" s="82">
        <v>0.35</v>
      </c>
      <c r="C19" s="24">
        <v>119934.75</v>
      </c>
      <c r="D19" s="24">
        <v>415600</v>
      </c>
    </row>
    <row r="20" spans="1:4">
      <c r="A20" s="24">
        <v>417300.01</v>
      </c>
      <c r="B20" s="82">
        <v>0.39600000000000002</v>
      </c>
      <c r="C20" s="24">
        <v>120529.75</v>
      </c>
      <c r="D20" s="24">
        <v>417300</v>
      </c>
    </row>
    <row r="22" spans="1:4">
      <c r="A22" s="82" t="s">
        <v>69</v>
      </c>
    </row>
    <row r="23" spans="1:4">
      <c r="A23" s="82" t="s">
        <v>48</v>
      </c>
      <c r="B23" s="82" t="s">
        <v>66</v>
      </c>
      <c r="C23" s="82" t="s">
        <v>67</v>
      </c>
      <c r="D23" s="82" t="s">
        <v>68</v>
      </c>
    </row>
    <row r="24" spans="1:4">
      <c r="A24" s="24">
        <v>8550.01</v>
      </c>
      <c r="B24" s="82">
        <v>0.1</v>
      </c>
      <c r="C24" s="82">
        <v>0</v>
      </c>
      <c r="D24" s="82">
        <v>8550</v>
      </c>
    </row>
    <row r="25" spans="1:4">
      <c r="A25" s="24">
        <v>27100.01</v>
      </c>
      <c r="B25" s="82">
        <v>0.15</v>
      </c>
      <c r="C25" s="82">
        <v>1855</v>
      </c>
      <c r="D25" s="82">
        <v>27100</v>
      </c>
    </row>
    <row r="26" spans="1:4">
      <c r="A26" s="24">
        <v>83850.009999999995</v>
      </c>
      <c r="B26" s="82">
        <v>0.25</v>
      </c>
      <c r="C26" s="82">
        <v>10367.5</v>
      </c>
      <c r="D26" s="82">
        <v>83850</v>
      </c>
    </row>
    <row r="27" spans="1:4">
      <c r="A27" s="24">
        <v>160450.01</v>
      </c>
      <c r="B27" s="82">
        <v>0.28000000000000003</v>
      </c>
      <c r="C27" s="82">
        <v>29517.5</v>
      </c>
      <c r="D27" s="82">
        <v>160450</v>
      </c>
    </row>
    <row r="28" spans="1:4" s="171" customFormat="1">
      <c r="A28" s="24">
        <v>240000.01</v>
      </c>
      <c r="B28" s="171">
        <v>0.33</v>
      </c>
      <c r="C28" s="171">
        <v>51791.5</v>
      </c>
      <c r="D28" s="171">
        <v>240000</v>
      </c>
    </row>
    <row r="29" spans="1:4">
      <c r="A29" s="24">
        <v>429900.01</v>
      </c>
      <c r="B29" s="82">
        <v>0.35</v>
      </c>
      <c r="C29" s="82">
        <v>111818.5</v>
      </c>
      <c r="D29" s="82">
        <v>429900</v>
      </c>
    </row>
    <row r="30" spans="1:4">
      <c r="A30" s="24">
        <v>475500.01</v>
      </c>
      <c r="B30" s="82">
        <v>0.39600000000000002</v>
      </c>
      <c r="C30" s="82">
        <v>130578.5</v>
      </c>
      <c r="D30" s="82">
        <v>475500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dimension ref="A1:AH20"/>
  <sheetViews>
    <sheetView showGridLines="0" workbookViewId="0">
      <selection activeCell="J16" sqref="J16:Q16"/>
    </sheetView>
  </sheetViews>
  <sheetFormatPr defaultColWidth="2.85546875" defaultRowHeight="15"/>
  <cols>
    <col min="1" max="1" width="2.85546875" style="82"/>
    <col min="2" max="2" width="2.85546875" style="82" customWidth="1"/>
    <col min="3" max="16384" width="2.85546875" style="82"/>
  </cols>
  <sheetData>
    <row r="1" spans="1:34" ht="18.95" customHeight="1">
      <c r="B1" s="60" t="s">
        <v>119</v>
      </c>
      <c r="C1" s="61"/>
      <c r="D1" s="61"/>
      <c r="E1" s="61"/>
      <c r="F1" s="61"/>
      <c r="G1" s="61"/>
      <c r="H1" s="61"/>
      <c r="I1" s="61"/>
      <c r="J1" s="61"/>
      <c r="K1" s="47"/>
      <c r="L1" s="47"/>
      <c r="M1" s="47"/>
      <c r="N1" s="47"/>
      <c r="O1" s="47"/>
      <c r="P1" s="47"/>
      <c r="Q1" s="47"/>
      <c r="S1" s="31" t="s">
        <v>120</v>
      </c>
    </row>
    <row r="2" spans="1:34">
      <c r="A2" s="31"/>
      <c r="B2" s="377" t="s">
        <v>11</v>
      </c>
      <c r="C2" s="378"/>
      <c r="D2" s="378"/>
      <c r="E2" s="378"/>
      <c r="F2" s="378"/>
      <c r="G2" s="378"/>
      <c r="H2" s="378"/>
      <c r="I2" s="378"/>
      <c r="J2" s="378"/>
      <c r="K2" s="378"/>
      <c r="L2" s="378"/>
      <c r="M2" s="378"/>
      <c r="N2" s="378"/>
      <c r="O2" s="378"/>
      <c r="P2" s="378"/>
      <c r="Q2" s="379"/>
      <c r="S2" s="377" t="s">
        <v>11</v>
      </c>
      <c r="T2" s="378"/>
      <c r="U2" s="378"/>
      <c r="V2" s="378"/>
      <c r="W2" s="378"/>
      <c r="X2" s="378"/>
      <c r="Y2" s="378"/>
      <c r="Z2" s="378"/>
      <c r="AA2" s="378"/>
      <c r="AB2" s="378"/>
      <c r="AC2" s="378"/>
      <c r="AD2" s="378"/>
      <c r="AE2" s="378"/>
      <c r="AF2" s="378"/>
      <c r="AG2" s="378"/>
      <c r="AH2" s="379"/>
    </row>
    <row r="3" spans="1:34">
      <c r="B3" s="215" t="s">
        <v>0</v>
      </c>
      <c r="C3" s="215"/>
      <c r="D3" s="215"/>
      <c r="E3" s="215"/>
      <c r="F3" s="215"/>
      <c r="G3" s="215"/>
      <c r="H3" s="215"/>
      <c r="I3" s="215"/>
      <c r="J3" s="406">
        <f>TakeHomePay!I12</f>
        <v>0</v>
      </c>
      <c r="K3" s="406"/>
      <c r="L3" s="406"/>
      <c r="M3" s="406"/>
      <c r="N3" s="406"/>
      <c r="O3" s="406"/>
      <c r="P3" s="406"/>
      <c r="Q3" s="406"/>
      <c r="S3" s="215" t="s">
        <v>0</v>
      </c>
      <c r="T3" s="215"/>
      <c r="U3" s="215"/>
      <c r="V3" s="215"/>
      <c r="W3" s="215"/>
      <c r="X3" s="215"/>
      <c r="Y3" s="215"/>
      <c r="Z3" s="215"/>
      <c r="AA3" s="406">
        <f>TakeHomePay!Z12</f>
        <v>0</v>
      </c>
      <c r="AB3" s="406"/>
      <c r="AC3" s="406"/>
      <c r="AD3" s="406"/>
      <c r="AE3" s="406"/>
      <c r="AF3" s="406"/>
      <c r="AG3" s="406"/>
      <c r="AH3" s="406"/>
    </row>
    <row r="4" spans="1:34">
      <c r="B4" s="215" t="s">
        <v>1</v>
      </c>
      <c r="C4" s="215"/>
      <c r="D4" s="215"/>
      <c r="E4" s="215"/>
      <c r="F4" s="215"/>
      <c r="G4" s="215"/>
      <c r="H4" s="215"/>
      <c r="I4" s="215"/>
      <c r="J4" s="374" t="str">
        <f>TakeHomePay!I13</f>
        <v>Single</v>
      </c>
      <c r="K4" s="375"/>
      <c r="L4" s="375"/>
      <c r="M4" s="375"/>
      <c r="N4" s="375"/>
      <c r="O4" s="375"/>
      <c r="P4" s="375"/>
      <c r="Q4" s="376"/>
      <c r="S4" s="215" t="s">
        <v>1</v>
      </c>
      <c r="T4" s="215"/>
      <c r="U4" s="215"/>
      <c r="V4" s="215"/>
      <c r="W4" s="215"/>
      <c r="X4" s="215"/>
      <c r="Y4" s="215"/>
      <c r="Z4" s="215"/>
      <c r="AA4" s="374" t="str">
        <f>TakeHomePay!Z13</f>
        <v>Single</v>
      </c>
      <c r="AB4" s="375"/>
      <c r="AC4" s="375"/>
      <c r="AD4" s="375"/>
      <c r="AE4" s="375"/>
      <c r="AF4" s="375"/>
      <c r="AG4" s="375"/>
      <c r="AH4" s="376"/>
    </row>
    <row r="5" spans="1:34">
      <c r="B5" s="215" t="s">
        <v>98</v>
      </c>
      <c r="C5" s="215"/>
      <c r="D5" s="215"/>
      <c r="E5" s="215"/>
      <c r="F5" s="215"/>
      <c r="G5" s="215"/>
      <c r="H5" s="215"/>
      <c r="I5" s="215"/>
      <c r="J5" s="215">
        <f>TakeHomePay!I14</f>
        <v>0</v>
      </c>
      <c r="K5" s="215"/>
      <c r="L5" s="215"/>
      <c r="M5" s="215"/>
      <c r="N5" s="215"/>
      <c r="O5" s="215"/>
      <c r="P5" s="215"/>
      <c r="Q5" s="215"/>
      <c r="S5" s="215" t="s">
        <v>98</v>
      </c>
      <c r="T5" s="215"/>
      <c r="U5" s="215"/>
      <c r="V5" s="215"/>
      <c r="W5" s="215"/>
      <c r="X5" s="215"/>
      <c r="Y5" s="215"/>
      <c r="Z5" s="215"/>
      <c r="AA5" s="215">
        <f>TakeHomePay!Z14</f>
        <v>0</v>
      </c>
      <c r="AB5" s="215"/>
      <c r="AC5" s="215"/>
      <c r="AD5" s="215"/>
      <c r="AE5" s="215"/>
      <c r="AF5" s="215"/>
      <c r="AG5" s="215"/>
      <c r="AH5" s="215"/>
    </row>
    <row r="6" spans="1:34">
      <c r="B6" s="215" t="s">
        <v>3</v>
      </c>
      <c r="C6" s="215"/>
      <c r="D6" s="215"/>
      <c r="E6" s="215"/>
      <c r="F6" s="215"/>
      <c r="G6" s="215"/>
      <c r="H6" s="215"/>
      <c r="I6" s="215"/>
      <c r="J6" s="406">
        <f>TakeHomePay!I15</f>
        <v>0</v>
      </c>
      <c r="K6" s="406"/>
      <c r="L6" s="406"/>
      <c r="M6" s="406"/>
      <c r="N6" s="406"/>
      <c r="O6" s="406"/>
      <c r="P6" s="406"/>
      <c r="Q6" s="406"/>
      <c r="S6" s="215" t="s">
        <v>3</v>
      </c>
      <c r="T6" s="215"/>
      <c r="U6" s="215"/>
      <c r="V6" s="215"/>
      <c r="W6" s="215"/>
      <c r="X6" s="215"/>
      <c r="Y6" s="215"/>
      <c r="Z6" s="215"/>
      <c r="AA6" s="406">
        <f>TakeHomePay!Z15</f>
        <v>0</v>
      </c>
      <c r="AB6" s="406"/>
      <c r="AC6" s="406"/>
      <c r="AD6" s="406"/>
      <c r="AE6" s="406"/>
      <c r="AF6" s="406"/>
      <c r="AG6" s="406"/>
      <c r="AH6" s="406"/>
    </row>
    <row r="8" spans="1:34">
      <c r="A8" s="31"/>
      <c r="B8" s="659" t="s">
        <v>12</v>
      </c>
      <c r="C8" s="660"/>
      <c r="D8" s="660"/>
      <c r="E8" s="660"/>
      <c r="F8" s="660"/>
      <c r="G8" s="660"/>
      <c r="H8" s="660"/>
      <c r="I8" s="660"/>
      <c r="J8" s="660"/>
      <c r="K8" s="660"/>
      <c r="L8" s="660"/>
      <c r="M8" s="660"/>
      <c r="N8" s="660"/>
      <c r="O8" s="660"/>
      <c r="P8" s="660"/>
      <c r="Q8" s="661"/>
      <c r="S8" s="659" t="s">
        <v>12</v>
      </c>
      <c r="T8" s="660"/>
      <c r="U8" s="660"/>
      <c r="V8" s="660"/>
      <c r="W8" s="660"/>
      <c r="X8" s="660"/>
      <c r="Y8" s="660"/>
      <c r="Z8" s="660"/>
      <c r="AA8" s="660"/>
      <c r="AB8" s="660"/>
      <c r="AC8" s="660"/>
      <c r="AD8" s="660"/>
      <c r="AE8" s="660"/>
      <c r="AF8" s="660"/>
      <c r="AG8" s="660"/>
      <c r="AH8" s="661"/>
    </row>
    <row r="9" spans="1:34">
      <c r="B9" s="359" t="s">
        <v>4</v>
      </c>
      <c r="C9" s="359"/>
      <c r="D9" s="359"/>
      <c r="E9" s="359"/>
      <c r="F9" s="359"/>
      <c r="G9" s="359"/>
      <c r="H9" s="359"/>
      <c r="I9" s="359"/>
      <c r="J9" s="374" t="str">
        <f>TakeHomePay!I17</f>
        <v>Single</v>
      </c>
      <c r="K9" s="375"/>
      <c r="L9" s="375"/>
      <c r="M9" s="375"/>
      <c r="N9" s="375"/>
      <c r="O9" s="375"/>
      <c r="P9" s="375"/>
      <c r="Q9" s="376"/>
      <c r="S9" s="359" t="s">
        <v>4</v>
      </c>
      <c r="T9" s="359"/>
      <c r="U9" s="359"/>
      <c r="V9" s="359"/>
      <c r="W9" s="359"/>
      <c r="X9" s="359"/>
      <c r="Y9" s="359"/>
      <c r="Z9" s="359"/>
      <c r="AA9" s="374" t="str">
        <f>TakeHomePay!Z17</f>
        <v>Single</v>
      </c>
      <c r="AB9" s="375"/>
      <c r="AC9" s="375"/>
      <c r="AD9" s="375"/>
      <c r="AE9" s="375"/>
      <c r="AF9" s="375"/>
      <c r="AG9" s="375"/>
      <c r="AH9" s="376"/>
    </row>
    <row r="10" spans="1:34">
      <c r="B10" s="359" t="s">
        <v>5</v>
      </c>
      <c r="C10" s="359"/>
      <c r="D10" s="359"/>
      <c r="E10" s="359"/>
      <c r="F10" s="359"/>
      <c r="G10" s="359"/>
      <c r="H10" s="359"/>
      <c r="I10" s="359"/>
      <c r="J10" s="374">
        <f>TakeHomePay!I18</f>
        <v>0</v>
      </c>
      <c r="K10" s="375"/>
      <c r="L10" s="375"/>
      <c r="M10" s="375"/>
      <c r="N10" s="375"/>
      <c r="O10" s="375"/>
      <c r="P10" s="375"/>
      <c r="Q10" s="376"/>
      <c r="S10" s="359" t="s">
        <v>5</v>
      </c>
      <c r="T10" s="359"/>
      <c r="U10" s="359"/>
      <c r="V10" s="359"/>
      <c r="W10" s="359"/>
      <c r="X10" s="359"/>
      <c r="Y10" s="359"/>
      <c r="Z10" s="359"/>
      <c r="AA10" s="374">
        <f>TakeHomePay!Z18</f>
        <v>0</v>
      </c>
      <c r="AB10" s="375"/>
      <c r="AC10" s="375"/>
      <c r="AD10" s="375"/>
      <c r="AE10" s="375"/>
      <c r="AF10" s="375"/>
      <c r="AG10" s="375"/>
      <c r="AH10" s="376"/>
    </row>
    <row r="11" spans="1:34">
      <c r="B11" s="359" t="s">
        <v>6</v>
      </c>
      <c r="C11" s="359"/>
      <c r="D11" s="359"/>
      <c r="E11" s="359"/>
      <c r="F11" s="359"/>
      <c r="G11" s="359"/>
      <c r="H11" s="359"/>
      <c r="I11" s="359"/>
      <c r="J11" s="374">
        <f>TakeHomePay!I19</f>
        <v>0</v>
      </c>
      <c r="K11" s="375"/>
      <c r="L11" s="375"/>
      <c r="M11" s="375"/>
      <c r="N11" s="375"/>
      <c r="O11" s="375"/>
      <c r="P11" s="375"/>
      <c r="Q11" s="376"/>
      <c r="S11" s="359" t="s">
        <v>6</v>
      </c>
      <c r="T11" s="359"/>
      <c r="U11" s="359"/>
      <c r="V11" s="359"/>
      <c r="W11" s="359"/>
      <c r="X11" s="359"/>
      <c r="Y11" s="359"/>
      <c r="Z11" s="359"/>
      <c r="AA11" s="374">
        <f>TakeHomePay!Z19</f>
        <v>0</v>
      </c>
      <c r="AB11" s="375"/>
      <c r="AC11" s="375"/>
      <c r="AD11" s="375"/>
      <c r="AE11" s="375"/>
      <c r="AF11" s="375"/>
      <c r="AG11" s="375"/>
      <c r="AH11" s="376"/>
    </row>
    <row r="12" spans="1:34">
      <c r="B12" s="359" t="s">
        <v>7</v>
      </c>
      <c r="C12" s="359"/>
      <c r="D12" s="359"/>
      <c r="E12" s="359"/>
      <c r="F12" s="359"/>
      <c r="G12" s="359"/>
      <c r="H12" s="359"/>
      <c r="I12" s="359"/>
      <c r="J12" s="382">
        <f>TakeHomePay!I20</f>
        <v>0</v>
      </c>
      <c r="K12" s="383"/>
      <c r="L12" s="383"/>
      <c r="M12" s="383"/>
      <c r="N12" s="383"/>
      <c r="O12" s="383"/>
      <c r="P12" s="383"/>
      <c r="Q12" s="384"/>
      <c r="S12" s="359" t="s">
        <v>7</v>
      </c>
      <c r="T12" s="359"/>
      <c r="U12" s="359"/>
      <c r="V12" s="359"/>
      <c r="W12" s="359"/>
      <c r="X12" s="359"/>
      <c r="Y12" s="359"/>
      <c r="Z12" s="359"/>
      <c r="AA12" s="382">
        <f>TakeHomePay!Z20</f>
        <v>0</v>
      </c>
      <c r="AB12" s="383"/>
      <c r="AC12" s="383"/>
      <c r="AD12" s="383"/>
      <c r="AE12" s="383"/>
      <c r="AF12" s="383"/>
      <c r="AG12" s="383"/>
      <c r="AH12" s="384"/>
    </row>
    <row r="14" spans="1:34">
      <c r="B14" s="363" t="s">
        <v>25</v>
      </c>
      <c r="C14" s="363"/>
      <c r="D14" s="363"/>
      <c r="E14" s="363"/>
      <c r="F14" s="363"/>
      <c r="G14" s="363"/>
      <c r="H14" s="363"/>
      <c r="I14" s="363"/>
      <c r="J14" s="363"/>
      <c r="K14" s="363"/>
      <c r="L14" s="363"/>
      <c r="M14" s="363"/>
      <c r="N14" s="363"/>
      <c r="O14" s="363"/>
      <c r="P14" s="363"/>
      <c r="Q14" s="363"/>
      <c r="S14" s="363" t="s">
        <v>25</v>
      </c>
      <c r="T14" s="363"/>
      <c r="U14" s="363"/>
      <c r="V14" s="363"/>
      <c r="W14" s="363"/>
      <c r="X14" s="363"/>
      <c r="Y14" s="363"/>
      <c r="Z14" s="363"/>
      <c r="AA14" s="363"/>
      <c r="AB14" s="363"/>
      <c r="AC14" s="363"/>
      <c r="AD14" s="363"/>
      <c r="AE14" s="363"/>
      <c r="AF14" s="363"/>
      <c r="AG14" s="363"/>
      <c r="AH14" s="363"/>
    </row>
    <row r="15" spans="1:34">
      <c r="B15" s="359" t="s">
        <v>8</v>
      </c>
      <c r="C15" s="359"/>
      <c r="D15" s="359"/>
      <c r="E15" s="359"/>
      <c r="F15" s="359"/>
      <c r="G15" s="359"/>
      <c r="H15" s="359"/>
      <c r="I15" s="359"/>
      <c r="J15" s="357">
        <f>J3</f>
        <v>0</v>
      </c>
      <c r="K15" s="357"/>
      <c r="L15" s="357"/>
      <c r="M15" s="357"/>
      <c r="N15" s="357"/>
      <c r="O15" s="357"/>
      <c r="P15" s="357"/>
      <c r="Q15" s="357"/>
      <c r="S15" s="215" t="s">
        <v>8</v>
      </c>
      <c r="T15" s="215"/>
      <c r="U15" s="215"/>
      <c r="V15" s="215"/>
      <c r="W15" s="215"/>
      <c r="X15" s="215"/>
      <c r="Y15" s="215"/>
      <c r="Z15" s="215"/>
      <c r="AA15" s="357">
        <f>AA3</f>
        <v>0</v>
      </c>
      <c r="AB15" s="357"/>
      <c r="AC15" s="357"/>
      <c r="AD15" s="357"/>
      <c r="AE15" s="357"/>
      <c r="AF15" s="357"/>
      <c r="AG15" s="357"/>
      <c r="AH15" s="357"/>
    </row>
    <row r="16" spans="1:34">
      <c r="B16" s="359" t="s">
        <v>9</v>
      </c>
      <c r="C16" s="359"/>
      <c r="D16" s="359"/>
      <c r="E16" s="359"/>
      <c r="F16" s="359"/>
      <c r="G16" s="359"/>
      <c r="H16" s="359"/>
      <c r="I16" s="359"/>
      <c r="J16" s="357" t="str">
        <f ca="1">IFERROR(FederalWithholding11!D4,"")</f>
        <v/>
      </c>
      <c r="K16" s="357"/>
      <c r="L16" s="357"/>
      <c r="M16" s="357"/>
      <c r="N16" s="357"/>
      <c r="O16" s="357"/>
      <c r="P16" s="357"/>
      <c r="Q16" s="357"/>
      <c r="S16" s="215" t="s">
        <v>9</v>
      </c>
      <c r="T16" s="215"/>
      <c r="U16" s="215"/>
      <c r="V16" s="215"/>
      <c r="W16" s="215"/>
      <c r="X16" s="215"/>
      <c r="Y16" s="215"/>
      <c r="Z16" s="215"/>
      <c r="AA16" s="357" t="str">
        <f ca="1">IFERROR(FederalWithholding22!D4,"")</f>
        <v/>
      </c>
      <c r="AB16" s="357"/>
      <c r="AC16" s="357"/>
      <c r="AD16" s="357"/>
      <c r="AE16" s="357"/>
      <c r="AF16" s="357"/>
      <c r="AG16" s="357"/>
      <c r="AH16" s="357"/>
    </row>
    <row r="17" spans="2:34">
      <c r="B17" s="359" t="s">
        <v>10</v>
      </c>
      <c r="C17" s="359"/>
      <c r="D17" s="359"/>
      <c r="E17" s="359"/>
      <c r="F17" s="359"/>
      <c r="G17" s="359"/>
      <c r="H17" s="359"/>
      <c r="I17" s="359"/>
      <c r="J17" s="357">
        <f>IF(J15&gt;110100,110100*0.042,J15*0.042)</f>
        <v>0</v>
      </c>
      <c r="K17" s="357"/>
      <c r="L17" s="357"/>
      <c r="M17" s="357"/>
      <c r="N17" s="357"/>
      <c r="O17" s="357"/>
      <c r="P17" s="357"/>
      <c r="Q17" s="357"/>
      <c r="S17" s="215" t="s">
        <v>10</v>
      </c>
      <c r="T17" s="215"/>
      <c r="U17" s="215"/>
      <c r="V17" s="215"/>
      <c r="W17" s="215"/>
      <c r="X17" s="215"/>
      <c r="Y17" s="215"/>
      <c r="Z17" s="215"/>
      <c r="AA17" s="357">
        <f>IF(AA15&gt;110100,110100*0.042,AA15*110100)</f>
        <v>0</v>
      </c>
      <c r="AB17" s="357"/>
      <c r="AC17" s="357"/>
      <c r="AD17" s="357"/>
      <c r="AE17" s="357"/>
      <c r="AF17" s="357"/>
      <c r="AG17" s="357"/>
      <c r="AH17" s="357"/>
    </row>
    <row r="18" spans="2:34">
      <c r="B18" s="359" t="s">
        <v>26</v>
      </c>
      <c r="C18" s="359"/>
      <c r="D18" s="359"/>
      <c r="E18" s="359"/>
      <c r="F18" s="359"/>
      <c r="G18" s="359"/>
      <c r="H18" s="359"/>
      <c r="I18" s="359"/>
      <c r="J18" s="357">
        <f>J15*0.0145</f>
        <v>0</v>
      </c>
      <c r="K18" s="357"/>
      <c r="L18" s="357"/>
      <c r="M18" s="357"/>
      <c r="N18" s="357"/>
      <c r="O18" s="357"/>
      <c r="P18" s="357"/>
      <c r="Q18" s="357"/>
      <c r="S18" s="215" t="s">
        <v>26</v>
      </c>
      <c r="T18" s="215"/>
      <c r="U18" s="215"/>
      <c r="V18" s="215"/>
      <c r="W18" s="215"/>
      <c r="X18" s="215"/>
      <c r="Y18" s="215"/>
      <c r="Z18" s="215"/>
      <c r="AA18" s="357">
        <f>AA15*0.0145</f>
        <v>0</v>
      </c>
      <c r="AB18" s="357"/>
      <c r="AC18" s="357"/>
      <c r="AD18" s="357"/>
      <c r="AE18" s="357"/>
      <c r="AF18" s="357"/>
      <c r="AG18" s="357"/>
      <c r="AH18" s="357"/>
    </row>
    <row r="19" spans="2:34">
      <c r="B19" s="359" t="s">
        <v>21</v>
      </c>
      <c r="C19" s="359"/>
      <c r="D19" s="359"/>
      <c r="E19" s="359"/>
      <c r="F19" s="359"/>
      <c r="G19" s="359"/>
      <c r="H19" s="359"/>
      <c r="I19" s="359"/>
      <c r="J19" s="662" t="str">
        <f ca="1">IFERROR(StateWithholding11!D12,"")</f>
        <v/>
      </c>
      <c r="K19" s="662"/>
      <c r="L19" s="662"/>
      <c r="M19" s="662"/>
      <c r="N19" s="662"/>
      <c r="O19" s="662"/>
      <c r="P19" s="662"/>
      <c r="Q19" s="662"/>
      <c r="S19" s="215" t="s">
        <v>21</v>
      </c>
      <c r="T19" s="215"/>
      <c r="U19" s="215"/>
      <c r="V19" s="215"/>
      <c r="W19" s="215"/>
      <c r="X19" s="215"/>
      <c r="Y19" s="215"/>
      <c r="Z19" s="215"/>
      <c r="AA19" s="662" t="str">
        <f ca="1">IFERROR(StateWithholding22!D12,"")</f>
        <v/>
      </c>
      <c r="AB19" s="662"/>
      <c r="AC19" s="662"/>
      <c r="AD19" s="662"/>
      <c r="AE19" s="662"/>
      <c r="AF19" s="662"/>
      <c r="AG19" s="662"/>
      <c r="AH19" s="662"/>
    </row>
    <row r="20" spans="2:34">
      <c r="B20" s="364" t="s">
        <v>27</v>
      </c>
      <c r="C20" s="364"/>
      <c r="D20" s="364"/>
      <c r="E20" s="364"/>
      <c r="F20" s="364"/>
      <c r="G20" s="364"/>
      <c r="H20" s="364"/>
      <c r="I20" s="364"/>
      <c r="J20" s="365" t="str">
        <f ca="1">IFERROR(J15-J16-J17-J18-J19,"")</f>
        <v/>
      </c>
      <c r="K20" s="365"/>
      <c r="L20" s="365"/>
      <c r="M20" s="365"/>
      <c r="N20" s="365"/>
      <c r="O20" s="365"/>
      <c r="P20" s="365"/>
      <c r="Q20" s="365"/>
      <c r="S20" s="311" t="s">
        <v>27</v>
      </c>
      <c r="T20" s="311"/>
      <c r="U20" s="311"/>
      <c r="V20" s="311"/>
      <c r="W20" s="311"/>
      <c r="X20" s="311"/>
      <c r="Y20" s="311"/>
      <c r="Z20" s="311"/>
      <c r="AA20" s="365" t="str">
        <f ca="1">IFERROR(AA15-AA16-AA17-AA18-AA19,"")</f>
        <v/>
      </c>
      <c r="AB20" s="365"/>
      <c r="AC20" s="365"/>
      <c r="AD20" s="365"/>
      <c r="AE20" s="365"/>
      <c r="AF20" s="365"/>
      <c r="AG20" s="365"/>
      <c r="AH20" s="365"/>
    </row>
  </sheetData>
  <mergeCells count="62">
    <mergeCell ref="B2:Q2"/>
    <mergeCell ref="S2:AH2"/>
    <mergeCell ref="B3:I3"/>
    <mergeCell ref="J3:Q3"/>
    <mergeCell ref="S3:Z3"/>
    <mergeCell ref="AA3:AH3"/>
    <mergeCell ref="B4:I4"/>
    <mergeCell ref="J4:Q4"/>
    <mergeCell ref="S4:Z4"/>
    <mergeCell ref="AA4:AH4"/>
    <mergeCell ref="B5:I5"/>
    <mergeCell ref="J5:Q5"/>
    <mergeCell ref="S5:Z5"/>
    <mergeCell ref="AA5:AH5"/>
    <mergeCell ref="B6:I6"/>
    <mergeCell ref="J6:Q6"/>
    <mergeCell ref="S6:Z6"/>
    <mergeCell ref="AA6:AH6"/>
    <mergeCell ref="B8:Q8"/>
    <mergeCell ref="S8:AH8"/>
    <mergeCell ref="B9:I9"/>
    <mergeCell ref="J9:Q9"/>
    <mergeCell ref="S9:Z9"/>
    <mergeCell ref="AA9:AH9"/>
    <mergeCell ref="B10:I10"/>
    <mergeCell ref="J10:Q10"/>
    <mergeCell ref="S10:Z10"/>
    <mergeCell ref="AA10:AH10"/>
    <mergeCell ref="B11:I11"/>
    <mergeCell ref="J11:Q11"/>
    <mergeCell ref="S11:Z11"/>
    <mergeCell ref="AA11:AH11"/>
    <mergeCell ref="B12:I12"/>
    <mergeCell ref="J12:Q12"/>
    <mergeCell ref="S12:Z12"/>
    <mergeCell ref="AA12:AH12"/>
    <mergeCell ref="B14:Q14"/>
    <mergeCell ref="S14:AH14"/>
    <mergeCell ref="B15:I15"/>
    <mergeCell ref="J15:Q15"/>
    <mergeCell ref="S15:Z15"/>
    <mergeCell ref="AA15:AH15"/>
    <mergeCell ref="B16:I16"/>
    <mergeCell ref="J16:Q16"/>
    <mergeCell ref="S16:Z16"/>
    <mergeCell ref="AA16:AH16"/>
    <mergeCell ref="B17:I17"/>
    <mergeCell ref="J17:Q17"/>
    <mergeCell ref="S17:Z17"/>
    <mergeCell ref="AA17:AH17"/>
    <mergeCell ref="B20:I20"/>
    <mergeCell ref="J20:Q20"/>
    <mergeCell ref="S20:Z20"/>
    <mergeCell ref="AA20:AH20"/>
    <mergeCell ref="B18:I18"/>
    <mergeCell ref="J18:Q18"/>
    <mergeCell ref="S18:Z18"/>
    <mergeCell ref="AA18:AH18"/>
    <mergeCell ref="B19:I19"/>
    <mergeCell ref="J19:Q19"/>
    <mergeCell ref="S19:Z19"/>
    <mergeCell ref="AA19:AH19"/>
  </mergeCells>
  <printOptions horizontalCentered="1"/>
  <pageMargins left="0.5" right="0.5" top="0.15" bottom="0.15" header="0" footer="0"/>
  <pageSetup orientation="portrait"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dimension ref="A1:C11"/>
  <sheetViews>
    <sheetView workbookViewId="0">
      <selection activeCell="A2" sqref="A2:F2063"/>
    </sheetView>
  </sheetViews>
  <sheetFormatPr defaultColWidth="8.85546875" defaultRowHeight="15"/>
  <cols>
    <col min="2" max="2" width="12.140625" bestFit="1" customWidth="1"/>
    <col min="3" max="3" width="13.85546875" bestFit="1" customWidth="1"/>
  </cols>
  <sheetData>
    <row r="1" spans="1:3" s="165" customFormat="1"/>
    <row r="2" spans="1:3" ht="18">
      <c r="A2" s="166">
        <v>1</v>
      </c>
      <c r="B2" s="167">
        <v>15857</v>
      </c>
      <c r="C2" s="167">
        <v>45960</v>
      </c>
    </row>
    <row r="3" spans="1:3" ht="18">
      <c r="A3" s="166">
        <v>2</v>
      </c>
      <c r="B3" s="167">
        <v>21404</v>
      </c>
      <c r="C3" s="167">
        <v>62040</v>
      </c>
    </row>
    <row r="4" spans="1:3" ht="18">
      <c r="A4" s="166">
        <v>3</v>
      </c>
      <c r="B4" s="167">
        <v>26952</v>
      </c>
      <c r="C4" s="167">
        <v>78120</v>
      </c>
    </row>
    <row r="5" spans="1:3" ht="18">
      <c r="A5" s="166">
        <v>4</v>
      </c>
      <c r="B5" s="167">
        <v>32500</v>
      </c>
      <c r="C5" s="167">
        <v>94200</v>
      </c>
    </row>
    <row r="6" spans="1:3" ht="18">
      <c r="A6" s="166">
        <v>5</v>
      </c>
      <c r="B6" s="167">
        <v>38047</v>
      </c>
      <c r="C6" s="167">
        <v>110280</v>
      </c>
    </row>
    <row r="7" spans="1:3" ht="18">
      <c r="A7" s="166">
        <v>6</v>
      </c>
      <c r="B7" s="167">
        <v>43595</v>
      </c>
      <c r="C7" s="167">
        <v>126360</v>
      </c>
    </row>
    <row r="8" spans="1:3" ht="18">
      <c r="A8" s="166">
        <v>7</v>
      </c>
      <c r="B8" s="167">
        <v>49142</v>
      </c>
      <c r="C8" s="167">
        <v>142440</v>
      </c>
    </row>
    <row r="9" spans="1:3" ht="18">
      <c r="A9" s="166">
        <v>8</v>
      </c>
      <c r="B9" s="167">
        <v>54690</v>
      </c>
      <c r="C9" s="167">
        <v>158520</v>
      </c>
    </row>
    <row r="10" spans="1:3" ht="18">
      <c r="A10" s="168"/>
    </row>
    <row r="11" spans="1:3" ht="18">
      <c r="B11" s="167">
        <v>5588</v>
      </c>
      <c r="C11" s="167">
        <v>16080</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AO65"/>
  <sheetViews>
    <sheetView showGridLines="0" zoomScale="115" zoomScaleNormal="115" zoomScalePageLayoutView="115" workbookViewId="0">
      <selection activeCell="I13" sqref="I13:P13"/>
    </sheetView>
  </sheetViews>
  <sheetFormatPr defaultColWidth="2.85546875" defaultRowHeight="15"/>
  <cols>
    <col min="1" max="17" width="2.85546875" style="51"/>
    <col min="18" max="18" width="2.85546875" style="51" customWidth="1"/>
    <col min="19" max="16384" width="2.85546875" style="51"/>
  </cols>
  <sheetData>
    <row r="1" spans="1:40" ht="20.45" customHeight="1">
      <c r="A1" s="64" t="s">
        <v>142</v>
      </c>
      <c r="B1" s="64"/>
      <c r="C1" s="64"/>
      <c r="D1" s="64"/>
      <c r="E1" s="64"/>
      <c r="F1" s="64"/>
      <c r="G1" s="64"/>
      <c r="H1" s="64"/>
      <c r="I1" s="64"/>
      <c r="J1" s="64"/>
      <c r="K1" s="64"/>
      <c r="L1" s="64"/>
      <c r="M1" s="64"/>
      <c r="N1" s="64"/>
      <c r="O1" s="64"/>
      <c r="P1" s="64"/>
      <c r="Q1" s="32"/>
      <c r="R1" s="37" t="s">
        <v>113</v>
      </c>
      <c r="S1" s="37"/>
      <c r="T1" s="37"/>
      <c r="U1" s="405" t="str">
        <f>IF('Input Values'!C2=0,"",'Input Values'!C2)</f>
        <v/>
      </c>
      <c r="V1" s="405"/>
      <c r="W1" s="405"/>
      <c r="X1" s="405"/>
      <c r="Y1" s="405"/>
      <c r="Z1" s="405"/>
      <c r="AA1" s="405"/>
      <c r="AB1" s="405"/>
      <c r="AC1" s="405"/>
      <c r="AD1" s="405"/>
      <c r="AE1" s="405"/>
      <c r="AF1" s="405"/>
      <c r="AG1" s="32"/>
      <c r="AH1" s="32"/>
      <c r="AI1" s="32"/>
      <c r="AJ1" s="32"/>
    </row>
    <row r="2" spans="1:40" ht="14.45" customHeight="1">
      <c r="A2" s="64"/>
      <c r="B2" s="64"/>
      <c r="C2" s="64"/>
      <c r="D2" s="64"/>
      <c r="E2" s="64"/>
      <c r="F2" s="64"/>
      <c r="G2" s="64"/>
      <c r="H2" s="64"/>
      <c r="I2" s="64"/>
      <c r="J2" s="64"/>
      <c r="K2" s="64"/>
      <c r="L2" s="64"/>
      <c r="M2" s="64"/>
      <c r="N2" s="64"/>
      <c r="O2" s="64"/>
      <c r="P2" s="64"/>
      <c r="Q2" s="32"/>
      <c r="R2" s="37"/>
      <c r="S2" s="37"/>
      <c r="T2" s="37"/>
      <c r="U2" s="46"/>
      <c r="V2" s="46"/>
      <c r="W2" s="46"/>
      <c r="X2" s="46"/>
      <c r="Y2" s="46"/>
      <c r="Z2" s="46"/>
      <c r="AA2" s="46"/>
      <c r="AB2" s="46"/>
      <c r="AC2" s="46"/>
      <c r="AD2" s="46"/>
      <c r="AE2" s="46"/>
      <c r="AF2" s="46"/>
      <c r="AG2" s="32"/>
      <c r="AH2" s="32"/>
      <c r="AI2" s="32"/>
      <c r="AJ2" s="32"/>
    </row>
    <row r="3" spans="1:40" ht="14.45" customHeight="1">
      <c r="A3" s="385" t="s">
        <v>134</v>
      </c>
      <c r="B3" s="385"/>
      <c r="C3" s="385"/>
      <c r="D3" s="385"/>
      <c r="E3" s="385"/>
      <c r="F3" s="385"/>
      <c r="G3" s="385"/>
      <c r="H3" s="386"/>
      <c r="I3" s="395" t="s">
        <v>23</v>
      </c>
      <c r="J3" s="395"/>
      <c r="K3" s="395"/>
      <c r="L3" s="395"/>
      <c r="M3" s="395"/>
      <c r="N3" s="395"/>
      <c r="O3" s="395"/>
      <c r="P3" s="395"/>
      <c r="Q3" s="395" t="s">
        <v>136</v>
      </c>
      <c r="R3" s="395"/>
      <c r="S3" s="395"/>
      <c r="T3" s="395"/>
      <c r="U3" s="395"/>
      <c r="V3" s="395"/>
      <c r="W3" s="395"/>
      <c r="X3" s="395"/>
      <c r="Y3" s="67"/>
      <c r="Z3" s="67"/>
      <c r="AA3" s="67"/>
      <c r="AB3" s="67"/>
      <c r="AC3" s="67"/>
      <c r="AD3" s="67"/>
      <c r="AE3" s="67"/>
      <c r="AF3" s="67"/>
      <c r="AG3" s="66"/>
      <c r="AH3" s="32"/>
      <c r="AI3" s="32"/>
      <c r="AJ3" s="32"/>
    </row>
    <row r="4" spans="1:40" ht="14.45" customHeight="1">
      <c r="A4" s="396" t="s">
        <v>8</v>
      </c>
      <c r="B4" s="396"/>
      <c r="C4" s="396"/>
      <c r="D4" s="396"/>
      <c r="E4" s="396"/>
      <c r="F4" s="396"/>
      <c r="G4" s="396"/>
      <c r="H4" s="396"/>
      <c r="I4" s="393">
        <f>'Input Values'!G1</f>
        <v>0</v>
      </c>
      <c r="J4" s="393"/>
      <c r="K4" s="393"/>
      <c r="L4" s="393"/>
      <c r="M4" s="393"/>
      <c r="N4" s="393"/>
      <c r="O4" s="393"/>
      <c r="P4" s="393"/>
      <c r="Q4" s="393">
        <f>'Input Values'!G1</f>
        <v>0</v>
      </c>
      <c r="R4" s="393"/>
      <c r="S4" s="393"/>
      <c r="T4" s="393"/>
      <c r="U4" s="393"/>
      <c r="V4" s="393"/>
      <c r="W4" s="393"/>
      <c r="X4" s="393"/>
      <c r="Z4" s="67"/>
      <c r="AI4" s="32"/>
      <c r="AJ4" s="32"/>
    </row>
    <row r="5" spans="1:40" ht="14.45" customHeight="1">
      <c r="A5" s="396" t="s">
        <v>137</v>
      </c>
      <c r="B5" s="396"/>
      <c r="C5" s="396"/>
      <c r="D5" s="396"/>
      <c r="E5" s="396"/>
      <c r="F5" s="396"/>
      <c r="G5" s="396"/>
      <c r="H5" s="396"/>
      <c r="I5" s="397"/>
      <c r="J5" s="397"/>
      <c r="K5" s="397"/>
      <c r="L5" s="397"/>
      <c r="M5" s="397"/>
      <c r="N5" s="397"/>
      <c r="O5" s="397"/>
      <c r="P5" s="397"/>
      <c r="Q5" s="393">
        <f>'Input Values'!C16</f>
        <v>0</v>
      </c>
      <c r="R5" s="393"/>
      <c r="S5" s="393"/>
      <c r="T5" s="393"/>
      <c r="U5" s="393"/>
      <c r="V5" s="393"/>
      <c r="W5" s="393"/>
      <c r="X5" s="393"/>
      <c r="Z5" s="67"/>
      <c r="AI5" s="32"/>
      <c r="AJ5" s="32"/>
    </row>
    <row r="6" spans="1:40" ht="14.45" customHeight="1">
      <c r="A6" s="396" t="s">
        <v>135</v>
      </c>
      <c r="B6" s="396"/>
      <c r="C6" s="396"/>
      <c r="D6" s="396"/>
      <c r="E6" s="396"/>
      <c r="F6" s="396"/>
      <c r="G6" s="396"/>
      <c r="H6" s="396"/>
      <c r="I6" s="398">
        <f ca="1">'Tax Planning'!AS36</f>
        <v>0</v>
      </c>
      <c r="J6" s="399"/>
      <c r="K6" s="399"/>
      <c r="L6" s="399"/>
      <c r="M6" s="399"/>
      <c r="N6" s="399"/>
      <c r="O6" s="399"/>
      <c r="P6" s="399"/>
      <c r="Q6" s="393">
        <f ca="1">SUM(I23:P26)+SUM(Z23:AG26)</f>
        <v>0</v>
      </c>
      <c r="R6" s="393"/>
      <c r="S6" s="393"/>
      <c r="T6" s="393"/>
      <c r="U6" s="393"/>
      <c r="V6" s="393"/>
      <c r="W6" s="393"/>
      <c r="X6" s="393"/>
      <c r="Z6" s="67"/>
      <c r="AI6" s="32"/>
      <c r="AJ6" s="32"/>
    </row>
    <row r="7" spans="1:40" ht="14.45" customHeight="1">
      <c r="A7" s="396" t="s">
        <v>118</v>
      </c>
      <c r="B7" s="396"/>
      <c r="C7" s="396"/>
      <c r="D7" s="396"/>
      <c r="E7" s="396"/>
      <c r="F7" s="396"/>
      <c r="G7" s="396"/>
      <c r="H7" s="396"/>
      <c r="I7" s="394">
        <f ca="1">I4-I6</f>
        <v>0</v>
      </c>
      <c r="J7" s="394"/>
      <c r="K7" s="394"/>
      <c r="L7" s="394"/>
      <c r="M7" s="394"/>
      <c r="N7" s="394"/>
      <c r="O7" s="394"/>
      <c r="P7" s="394"/>
      <c r="Q7" s="394">
        <f ca="1">Q4-Q5-Q6</f>
        <v>0</v>
      </c>
      <c r="R7" s="394"/>
      <c r="S7" s="394"/>
      <c r="T7" s="394"/>
      <c r="U7" s="394"/>
      <c r="V7" s="394"/>
      <c r="W7" s="394"/>
      <c r="X7" s="394"/>
      <c r="Y7" s="380" t="s">
        <v>147</v>
      </c>
      <c r="Z7" s="381"/>
      <c r="AA7" s="382">
        <f ca="1">I7-Q7</f>
        <v>0</v>
      </c>
      <c r="AB7" s="383"/>
      <c r="AC7" s="383"/>
      <c r="AD7" s="383"/>
      <c r="AE7" s="383"/>
      <c r="AF7" s="383"/>
      <c r="AG7" s="384"/>
      <c r="AI7" s="32"/>
      <c r="AJ7" s="32"/>
    </row>
    <row r="8" spans="1:40" ht="14.45" customHeight="1">
      <c r="A8"/>
      <c r="B8" s="55" t="s">
        <v>148</v>
      </c>
      <c r="C8"/>
      <c r="D8"/>
      <c r="E8"/>
      <c r="F8"/>
      <c r="G8"/>
      <c r="H8"/>
      <c r="I8" s="68"/>
      <c r="J8" s="68"/>
      <c r="K8" s="68"/>
      <c r="L8" s="68"/>
      <c r="M8" s="68"/>
      <c r="N8" s="68"/>
      <c r="O8" s="68"/>
      <c r="P8" s="68"/>
      <c r="Q8" s="68"/>
      <c r="R8" s="68"/>
      <c r="S8" s="68"/>
      <c r="T8" s="68"/>
      <c r="U8" s="68"/>
      <c r="V8" s="68"/>
      <c r="W8" s="68"/>
      <c r="X8" s="68"/>
      <c r="Z8" s="67"/>
      <c r="AI8" s="32"/>
      <c r="AJ8" s="32"/>
    </row>
    <row r="9" spans="1:40" ht="12.95" customHeight="1">
      <c r="A9" s="65"/>
      <c r="B9" s="69" t="s">
        <v>146</v>
      </c>
      <c r="C9" s="65"/>
      <c r="D9" s="65"/>
      <c r="E9" s="65"/>
      <c r="F9" s="65"/>
      <c r="G9" s="65"/>
      <c r="H9" s="65"/>
      <c r="I9" s="65"/>
      <c r="J9" s="65"/>
      <c r="K9" s="65"/>
      <c r="L9" s="65"/>
      <c r="M9" s="65"/>
      <c r="N9" s="65"/>
      <c r="O9" s="65"/>
      <c r="P9" s="65"/>
      <c r="Q9" s="66"/>
      <c r="R9" s="66"/>
      <c r="S9" s="66"/>
      <c r="T9" s="66"/>
      <c r="U9" s="67"/>
      <c r="V9" s="67"/>
      <c r="W9" s="67"/>
      <c r="X9" s="67"/>
      <c r="Y9" s="67"/>
      <c r="Z9" s="67"/>
      <c r="AA9" s="67"/>
      <c r="AB9" s="67"/>
      <c r="AC9" s="67"/>
      <c r="AD9" s="67"/>
      <c r="AE9" s="67"/>
      <c r="AF9" s="67"/>
      <c r="AG9" s="66"/>
      <c r="AH9" s="32"/>
      <c r="AI9" s="32"/>
      <c r="AJ9" s="32"/>
    </row>
    <row r="10" spans="1:40" ht="15.95" customHeight="1">
      <c r="A10" s="60" t="s">
        <v>119</v>
      </c>
      <c r="B10" s="61"/>
      <c r="C10" s="61"/>
      <c r="D10" s="61"/>
      <c r="E10" s="61"/>
      <c r="F10" s="61"/>
      <c r="G10" s="61"/>
      <c r="H10" s="61"/>
      <c r="I10" s="61"/>
      <c r="J10" s="47"/>
      <c r="K10" s="47"/>
      <c r="L10" s="47"/>
      <c r="M10" s="47"/>
      <c r="N10" s="47"/>
      <c r="O10" s="47"/>
      <c r="P10" s="47"/>
      <c r="R10" s="31" t="s">
        <v>120</v>
      </c>
    </row>
    <row r="11" spans="1:40">
      <c r="A11" s="78" t="s">
        <v>11</v>
      </c>
      <c r="B11" s="79"/>
      <c r="C11" s="79"/>
      <c r="D11" s="79"/>
      <c r="E11" s="79"/>
      <c r="F11" s="79"/>
      <c r="G11" s="79"/>
      <c r="H11" s="79"/>
      <c r="I11" s="79"/>
      <c r="J11" s="79"/>
      <c r="K11" s="79"/>
      <c r="L11" s="79"/>
      <c r="M11" s="79"/>
      <c r="N11" s="79"/>
      <c r="O11" s="79"/>
      <c r="P11" s="80"/>
      <c r="R11" s="377" t="s">
        <v>11</v>
      </c>
      <c r="S11" s="378"/>
      <c r="T11" s="378"/>
      <c r="U11" s="378"/>
      <c r="V11" s="378"/>
      <c r="W11" s="378"/>
      <c r="X11" s="378"/>
      <c r="Y11" s="378"/>
      <c r="Z11" s="378"/>
      <c r="AA11" s="378"/>
      <c r="AB11" s="378"/>
      <c r="AC11" s="378"/>
      <c r="AD11" s="378"/>
      <c r="AE11" s="378"/>
      <c r="AF11" s="378"/>
      <c r="AG11" s="379"/>
    </row>
    <row r="12" spans="1:40">
      <c r="A12" s="215" t="s">
        <v>0</v>
      </c>
      <c r="B12" s="215"/>
      <c r="C12" s="215"/>
      <c r="D12" s="215"/>
      <c r="E12" s="215"/>
      <c r="F12" s="215"/>
      <c r="G12" s="215"/>
      <c r="H12" s="215"/>
      <c r="I12" s="362">
        <f>'Tax Planning'!I5</f>
        <v>0</v>
      </c>
      <c r="J12" s="362"/>
      <c r="K12" s="362"/>
      <c r="L12" s="362"/>
      <c r="M12" s="362"/>
      <c r="N12" s="362"/>
      <c r="O12" s="362"/>
      <c r="P12" s="362"/>
      <c r="R12" s="215" t="s">
        <v>0</v>
      </c>
      <c r="S12" s="215"/>
      <c r="T12" s="215"/>
      <c r="U12" s="215"/>
      <c r="V12" s="215"/>
      <c r="W12" s="215"/>
      <c r="X12" s="215"/>
      <c r="Y12" s="215"/>
      <c r="Z12" s="362">
        <f>'Tax Planning'!Z5</f>
        <v>0</v>
      </c>
      <c r="AA12" s="362"/>
      <c r="AB12" s="362"/>
      <c r="AC12" s="362"/>
      <c r="AD12" s="362"/>
      <c r="AE12" s="362"/>
      <c r="AF12" s="362"/>
      <c r="AG12" s="362"/>
    </row>
    <row r="13" spans="1:40">
      <c r="A13" s="215" t="s">
        <v>1</v>
      </c>
      <c r="B13" s="215"/>
      <c r="C13" s="215"/>
      <c r="D13" s="215"/>
      <c r="E13" s="215"/>
      <c r="F13" s="215"/>
      <c r="G13" s="215"/>
      <c r="H13" s="215"/>
      <c r="I13" s="374" t="str">
        <f>'Tax Planning'!I6</f>
        <v>Single</v>
      </c>
      <c r="J13" s="375"/>
      <c r="K13" s="375"/>
      <c r="L13" s="375"/>
      <c r="M13" s="375"/>
      <c r="N13" s="375"/>
      <c r="O13" s="375"/>
      <c r="P13" s="376"/>
      <c r="R13" s="215" t="s">
        <v>1</v>
      </c>
      <c r="S13" s="215"/>
      <c r="T13" s="215"/>
      <c r="U13" s="215"/>
      <c r="V13" s="215"/>
      <c r="W13" s="215"/>
      <c r="X13" s="215"/>
      <c r="Y13" s="215"/>
      <c r="Z13" s="374" t="str">
        <f>'Tax Planning'!Z6</f>
        <v>Single</v>
      </c>
      <c r="AA13" s="375"/>
      <c r="AB13" s="375"/>
      <c r="AC13" s="375"/>
      <c r="AD13" s="375"/>
      <c r="AE13" s="375"/>
      <c r="AF13" s="375"/>
      <c r="AG13" s="376"/>
    </row>
    <row r="14" spans="1:40">
      <c r="A14" s="215" t="s">
        <v>98</v>
      </c>
      <c r="B14" s="215"/>
      <c r="C14" s="215"/>
      <c r="D14" s="215"/>
      <c r="E14" s="215"/>
      <c r="F14" s="215"/>
      <c r="G14" s="215"/>
      <c r="H14" s="215"/>
      <c r="I14" s="400"/>
      <c r="J14" s="400"/>
      <c r="K14" s="400"/>
      <c r="L14" s="400"/>
      <c r="M14" s="400"/>
      <c r="N14" s="400"/>
      <c r="O14" s="400"/>
      <c r="P14" s="400"/>
      <c r="R14" s="215" t="s">
        <v>98</v>
      </c>
      <c r="S14" s="215"/>
      <c r="T14" s="215"/>
      <c r="U14" s="215"/>
      <c r="V14" s="215"/>
      <c r="W14" s="215"/>
      <c r="X14" s="215"/>
      <c r="Y14" s="215"/>
      <c r="Z14" s="400">
        <f>'Tax Planning'!Z7</f>
        <v>0</v>
      </c>
      <c r="AA14" s="400"/>
      <c r="AB14" s="400"/>
      <c r="AC14" s="400"/>
      <c r="AD14" s="400"/>
      <c r="AE14" s="400"/>
      <c r="AF14" s="400"/>
      <c r="AG14" s="400"/>
      <c r="AN14" s="48"/>
    </row>
    <row r="15" spans="1:40">
      <c r="A15" s="215" t="s">
        <v>3</v>
      </c>
      <c r="B15" s="215"/>
      <c r="C15" s="215"/>
      <c r="D15" s="215"/>
      <c r="E15" s="215"/>
      <c r="F15" s="215"/>
      <c r="G15" s="215"/>
      <c r="H15" s="215"/>
      <c r="I15" s="262">
        <f>'Tax Planning'!I8</f>
        <v>0</v>
      </c>
      <c r="J15" s="262"/>
      <c r="K15" s="262"/>
      <c r="L15" s="262"/>
      <c r="M15" s="262"/>
      <c r="N15" s="262"/>
      <c r="O15" s="262"/>
      <c r="P15" s="262"/>
      <c r="R15" s="215" t="s">
        <v>3</v>
      </c>
      <c r="S15" s="215"/>
      <c r="T15" s="215"/>
      <c r="U15" s="215"/>
      <c r="V15" s="215"/>
      <c r="W15" s="215"/>
      <c r="X15" s="215"/>
      <c r="Y15" s="215"/>
      <c r="Z15" s="262">
        <f>'Tax Planning'!Z8</f>
        <v>0</v>
      </c>
      <c r="AA15" s="262"/>
      <c r="AB15" s="262"/>
      <c r="AC15" s="262"/>
      <c r="AD15" s="262"/>
      <c r="AE15" s="262"/>
      <c r="AF15" s="262"/>
      <c r="AG15" s="262"/>
    </row>
    <row r="16" spans="1:40">
      <c r="A16" s="361" t="s">
        <v>12</v>
      </c>
      <c r="B16" s="361"/>
      <c r="C16" s="361"/>
      <c r="D16" s="361"/>
      <c r="E16" s="361"/>
      <c r="F16" s="361"/>
      <c r="G16" s="361"/>
      <c r="H16" s="361"/>
      <c r="I16" s="361"/>
      <c r="J16" s="361"/>
      <c r="K16" s="361"/>
      <c r="L16" s="361"/>
      <c r="M16" s="361"/>
      <c r="N16" s="361"/>
      <c r="O16" s="361"/>
      <c r="P16" s="361"/>
      <c r="R16" s="361" t="s">
        <v>12</v>
      </c>
      <c r="S16" s="361"/>
      <c r="T16" s="361"/>
      <c r="U16" s="361"/>
      <c r="V16" s="361"/>
      <c r="W16" s="361"/>
      <c r="X16" s="361"/>
      <c r="Y16" s="361"/>
      <c r="Z16" s="361"/>
      <c r="AA16" s="361"/>
      <c r="AB16" s="361"/>
      <c r="AC16" s="361"/>
      <c r="AD16" s="361"/>
      <c r="AE16" s="361"/>
      <c r="AF16" s="361"/>
      <c r="AG16" s="361"/>
    </row>
    <row r="17" spans="1:41">
      <c r="A17" s="215" t="s">
        <v>4</v>
      </c>
      <c r="B17" s="215"/>
      <c r="C17" s="215"/>
      <c r="D17" s="215"/>
      <c r="E17" s="215"/>
      <c r="F17" s="215"/>
      <c r="G17" s="215"/>
      <c r="H17" s="215"/>
      <c r="I17" s="401" t="str">
        <f>'Tax Planning'!I10</f>
        <v>Single</v>
      </c>
      <c r="J17" s="402"/>
      <c r="K17" s="402"/>
      <c r="L17" s="402"/>
      <c r="M17" s="402"/>
      <c r="N17" s="402"/>
      <c r="O17" s="402"/>
      <c r="P17" s="403"/>
      <c r="R17" s="215" t="s">
        <v>4</v>
      </c>
      <c r="S17" s="215"/>
      <c r="T17" s="215"/>
      <c r="U17" s="215"/>
      <c r="V17" s="215"/>
      <c r="W17" s="215"/>
      <c r="X17" s="215"/>
      <c r="Y17" s="215"/>
      <c r="Z17" s="401" t="str">
        <f>'Tax Planning'!Z10:AG10</f>
        <v>Single</v>
      </c>
      <c r="AA17" s="402"/>
      <c r="AB17" s="402"/>
      <c r="AC17" s="402"/>
      <c r="AD17" s="402"/>
      <c r="AE17" s="402"/>
      <c r="AF17" s="402"/>
      <c r="AG17" s="403"/>
    </row>
    <row r="18" spans="1:41">
      <c r="A18" s="215" t="s">
        <v>5</v>
      </c>
      <c r="B18" s="215"/>
      <c r="C18" s="215"/>
      <c r="D18" s="215"/>
      <c r="E18" s="215"/>
      <c r="F18" s="215"/>
      <c r="G18" s="215"/>
      <c r="H18" s="215"/>
      <c r="I18" s="400"/>
      <c r="J18" s="400"/>
      <c r="K18" s="400"/>
      <c r="L18" s="400"/>
      <c r="M18" s="400"/>
      <c r="N18" s="400"/>
      <c r="O18" s="400"/>
      <c r="P18" s="400"/>
      <c r="R18" s="215" t="s">
        <v>5</v>
      </c>
      <c r="S18" s="215"/>
      <c r="T18" s="215"/>
      <c r="U18" s="215"/>
      <c r="V18" s="215"/>
      <c r="W18" s="215"/>
      <c r="X18" s="215"/>
      <c r="Y18" s="215"/>
      <c r="Z18" s="400">
        <f>'Tax Planning'!Z11</f>
        <v>0</v>
      </c>
      <c r="AA18" s="400"/>
      <c r="AB18" s="400"/>
      <c r="AC18" s="400"/>
      <c r="AD18" s="400"/>
      <c r="AE18" s="400"/>
      <c r="AF18" s="400"/>
      <c r="AG18" s="400"/>
    </row>
    <row r="19" spans="1:41">
      <c r="A19" s="215" t="s">
        <v>6</v>
      </c>
      <c r="B19" s="215"/>
      <c r="C19" s="215"/>
      <c r="D19" s="215"/>
      <c r="E19" s="215"/>
      <c r="F19" s="215"/>
      <c r="G19" s="215"/>
      <c r="H19" s="215"/>
      <c r="I19" s="215">
        <f>'Tax Planning'!I12</f>
        <v>0</v>
      </c>
      <c r="J19" s="215"/>
      <c r="K19" s="215"/>
      <c r="L19" s="215"/>
      <c r="M19" s="215"/>
      <c r="N19" s="215"/>
      <c r="O19" s="215"/>
      <c r="P19" s="215"/>
      <c r="R19" s="215" t="s">
        <v>6</v>
      </c>
      <c r="S19" s="215"/>
      <c r="T19" s="215"/>
      <c r="U19" s="215"/>
      <c r="V19" s="215"/>
      <c r="W19" s="215"/>
      <c r="X19" s="215"/>
      <c r="Y19" s="215"/>
      <c r="Z19" s="215">
        <f>'Tax Planning'!Z12</f>
        <v>0</v>
      </c>
      <c r="AA19" s="215"/>
      <c r="AB19" s="215"/>
      <c r="AC19" s="215"/>
      <c r="AD19" s="215"/>
      <c r="AE19" s="215"/>
      <c r="AF19" s="215"/>
      <c r="AG19" s="215"/>
    </row>
    <row r="20" spans="1:41">
      <c r="A20" s="215" t="s">
        <v>7</v>
      </c>
      <c r="B20" s="215"/>
      <c r="C20" s="215"/>
      <c r="D20" s="215"/>
      <c r="E20" s="215"/>
      <c r="F20" s="215"/>
      <c r="G20" s="215"/>
      <c r="H20" s="215"/>
      <c r="I20" s="362">
        <f>'Tax Planning'!I13</f>
        <v>0</v>
      </c>
      <c r="J20" s="362"/>
      <c r="K20" s="362"/>
      <c r="L20" s="362"/>
      <c r="M20" s="362"/>
      <c r="N20" s="362"/>
      <c r="O20" s="362"/>
      <c r="P20" s="362"/>
      <c r="R20" s="215" t="s">
        <v>7</v>
      </c>
      <c r="S20" s="215"/>
      <c r="T20" s="215"/>
      <c r="U20" s="215"/>
      <c r="V20" s="215"/>
      <c r="W20" s="215"/>
      <c r="X20" s="215"/>
      <c r="Y20" s="215"/>
      <c r="Z20" s="362">
        <f>'Tax Planning'!Z13</f>
        <v>0</v>
      </c>
      <c r="AA20" s="362"/>
      <c r="AB20" s="362"/>
      <c r="AC20" s="362"/>
      <c r="AD20" s="362"/>
      <c r="AE20" s="362"/>
      <c r="AF20" s="362"/>
      <c r="AG20" s="362"/>
    </row>
    <row r="21" spans="1:41">
      <c r="A21" s="363" t="s">
        <v>25</v>
      </c>
      <c r="B21" s="363"/>
      <c r="C21" s="363"/>
      <c r="D21" s="363"/>
      <c r="E21" s="363"/>
      <c r="F21" s="363"/>
      <c r="G21" s="363"/>
      <c r="H21" s="363"/>
      <c r="I21" s="363"/>
      <c r="J21" s="363"/>
      <c r="K21" s="363"/>
      <c r="L21" s="363"/>
      <c r="M21" s="363"/>
      <c r="N21" s="363"/>
      <c r="O21" s="363"/>
      <c r="P21" s="363"/>
      <c r="R21" s="363" t="s">
        <v>25</v>
      </c>
      <c r="S21" s="363"/>
      <c r="T21" s="363"/>
      <c r="U21" s="363"/>
      <c r="V21" s="363"/>
      <c r="W21" s="363"/>
      <c r="X21" s="363"/>
      <c r="Y21" s="363"/>
      <c r="Z21" s="363"/>
      <c r="AA21" s="363"/>
      <c r="AB21" s="363"/>
      <c r="AC21" s="363"/>
      <c r="AD21" s="363"/>
      <c r="AE21" s="363"/>
      <c r="AF21" s="363"/>
      <c r="AG21" s="363"/>
    </row>
    <row r="22" spans="1:41">
      <c r="A22" s="359" t="s">
        <v>8</v>
      </c>
      <c r="B22" s="359"/>
      <c r="C22" s="359"/>
      <c r="D22" s="359"/>
      <c r="E22" s="359"/>
      <c r="F22" s="359"/>
      <c r="G22" s="359"/>
      <c r="H22" s="359"/>
      <c r="I22" s="357">
        <f>I12</f>
        <v>0</v>
      </c>
      <c r="J22" s="357"/>
      <c r="K22" s="357"/>
      <c r="L22" s="357"/>
      <c r="M22" s="357"/>
      <c r="N22" s="357"/>
      <c r="O22" s="357"/>
      <c r="P22" s="357"/>
      <c r="R22" s="215" t="s">
        <v>8</v>
      </c>
      <c r="S22" s="215"/>
      <c r="T22" s="215"/>
      <c r="U22" s="215"/>
      <c r="V22" s="215"/>
      <c r="W22" s="215"/>
      <c r="X22" s="215"/>
      <c r="Y22" s="215"/>
      <c r="Z22" s="357">
        <f>Z12</f>
        <v>0</v>
      </c>
      <c r="AA22" s="357"/>
      <c r="AB22" s="357"/>
      <c r="AC22" s="357"/>
      <c r="AD22" s="357"/>
      <c r="AE22" s="357"/>
      <c r="AF22" s="357"/>
      <c r="AG22" s="357"/>
    </row>
    <row r="23" spans="1:41">
      <c r="A23" s="359" t="s">
        <v>9</v>
      </c>
      <c r="B23" s="359"/>
      <c r="C23" s="359"/>
      <c r="D23" s="359"/>
      <c r="E23" s="359"/>
      <c r="F23" s="359"/>
      <c r="G23" s="359"/>
      <c r="H23" s="359"/>
      <c r="I23" s="357" t="str">
        <f ca="1">IFERROR(FederalWithholding11!D4,"")</f>
        <v/>
      </c>
      <c r="J23" s="357"/>
      <c r="K23" s="357"/>
      <c r="L23" s="357"/>
      <c r="M23" s="357"/>
      <c r="N23" s="357"/>
      <c r="O23" s="357"/>
      <c r="P23" s="357"/>
      <c r="R23" s="215" t="s">
        <v>9</v>
      </c>
      <c r="S23" s="215"/>
      <c r="T23" s="215"/>
      <c r="U23" s="215"/>
      <c r="V23" s="215"/>
      <c r="W23" s="215"/>
      <c r="X23" s="215"/>
      <c r="Y23" s="215"/>
      <c r="Z23" s="357" t="str">
        <f ca="1">IFERROR(FederalWithholding22!D4,"")</f>
        <v/>
      </c>
      <c r="AA23" s="357"/>
      <c r="AB23" s="357"/>
      <c r="AC23" s="357"/>
      <c r="AD23" s="357"/>
      <c r="AE23" s="357"/>
      <c r="AF23" s="357"/>
      <c r="AG23" s="357"/>
    </row>
    <row r="24" spans="1:41" ht="14.45" customHeight="1">
      <c r="A24" s="359" t="s">
        <v>10</v>
      </c>
      <c r="B24" s="359"/>
      <c r="C24" s="359"/>
      <c r="D24" s="359"/>
      <c r="E24" s="359"/>
      <c r="F24" s="359"/>
      <c r="G24" s="359"/>
      <c r="H24" s="359"/>
      <c r="I24" s="357">
        <f>IF(I22&gt;110100,110100*0.042,I22*0.042)</f>
        <v>0</v>
      </c>
      <c r="J24" s="357"/>
      <c r="K24" s="357"/>
      <c r="L24" s="357"/>
      <c r="M24" s="357"/>
      <c r="N24" s="357"/>
      <c r="O24" s="357"/>
      <c r="P24" s="357"/>
      <c r="R24" s="215" t="s">
        <v>10</v>
      </c>
      <c r="S24" s="215"/>
      <c r="T24" s="215"/>
      <c r="U24" s="215"/>
      <c r="V24" s="215"/>
      <c r="W24" s="215"/>
      <c r="X24" s="215"/>
      <c r="Y24" s="215"/>
      <c r="Z24" s="357">
        <f>IF(Z22&gt;110100,110100*0.042,Z22*110100)</f>
        <v>0</v>
      </c>
      <c r="AA24" s="357"/>
      <c r="AB24" s="357"/>
      <c r="AC24" s="357"/>
      <c r="AD24" s="357"/>
      <c r="AE24" s="357"/>
      <c r="AF24" s="357"/>
      <c r="AG24" s="357"/>
      <c r="AN24" s="34"/>
      <c r="AO24" s="34"/>
    </row>
    <row r="25" spans="1:41">
      <c r="A25" s="359" t="s">
        <v>26</v>
      </c>
      <c r="B25" s="359"/>
      <c r="C25" s="359"/>
      <c r="D25" s="359"/>
      <c r="E25" s="359"/>
      <c r="F25" s="359"/>
      <c r="G25" s="359"/>
      <c r="H25" s="359"/>
      <c r="I25" s="357">
        <f>I22*0.0145</f>
        <v>0</v>
      </c>
      <c r="J25" s="357"/>
      <c r="K25" s="357"/>
      <c r="L25" s="357"/>
      <c r="M25" s="357"/>
      <c r="N25" s="357"/>
      <c r="O25" s="357"/>
      <c r="P25" s="357"/>
      <c r="R25" s="215" t="s">
        <v>26</v>
      </c>
      <c r="S25" s="215"/>
      <c r="T25" s="215"/>
      <c r="U25" s="215"/>
      <c r="V25" s="215"/>
      <c r="W25" s="215"/>
      <c r="X25" s="215"/>
      <c r="Y25" s="215"/>
      <c r="Z25" s="357">
        <f>Z22*0.0145</f>
        <v>0</v>
      </c>
      <c r="AA25" s="357"/>
      <c r="AB25" s="357"/>
      <c r="AC25" s="357"/>
      <c r="AD25" s="357"/>
      <c r="AE25" s="357"/>
      <c r="AF25" s="357"/>
      <c r="AG25" s="357"/>
      <c r="AN25" s="34"/>
      <c r="AO25" s="34"/>
    </row>
    <row r="26" spans="1:41" ht="14.45" customHeight="1">
      <c r="A26" s="359" t="s">
        <v>21</v>
      </c>
      <c r="B26" s="359"/>
      <c r="C26" s="359"/>
      <c r="D26" s="359"/>
      <c r="E26" s="359"/>
      <c r="F26" s="359"/>
      <c r="G26" s="359"/>
      <c r="H26" s="359"/>
      <c r="I26" s="404" t="str">
        <f ca="1">IFERROR(StateWithholding11!D12,"")</f>
        <v/>
      </c>
      <c r="J26" s="404"/>
      <c r="K26" s="404"/>
      <c r="L26" s="404"/>
      <c r="M26" s="404"/>
      <c r="N26" s="404"/>
      <c r="O26" s="404"/>
      <c r="P26" s="404"/>
      <c r="R26" s="215" t="s">
        <v>21</v>
      </c>
      <c r="S26" s="215"/>
      <c r="T26" s="215"/>
      <c r="U26" s="215"/>
      <c r="V26" s="215"/>
      <c r="W26" s="215"/>
      <c r="X26" s="215"/>
      <c r="Y26" s="215"/>
      <c r="Z26" s="404" t="str">
        <f ca="1">IFERROR(StateWithholding22!D12,"")</f>
        <v/>
      </c>
      <c r="AA26" s="404"/>
      <c r="AB26" s="404"/>
      <c r="AC26" s="404"/>
      <c r="AD26" s="404"/>
      <c r="AE26" s="404"/>
      <c r="AF26" s="404"/>
      <c r="AG26" s="404"/>
      <c r="AN26" s="34"/>
      <c r="AO26" s="34"/>
    </row>
    <row r="27" spans="1:41">
      <c r="A27" s="364" t="s">
        <v>27</v>
      </c>
      <c r="B27" s="364"/>
      <c r="C27" s="364"/>
      <c r="D27" s="364"/>
      <c r="E27" s="364"/>
      <c r="F27" s="364"/>
      <c r="G27" s="364"/>
      <c r="H27" s="364"/>
      <c r="I27" s="365" t="str">
        <f ca="1">IFERROR(I22-I23-I24-I25-I26,"")</f>
        <v/>
      </c>
      <c r="J27" s="365"/>
      <c r="K27" s="365"/>
      <c r="L27" s="365"/>
      <c r="M27" s="365"/>
      <c r="N27" s="365"/>
      <c r="O27" s="365"/>
      <c r="P27" s="365"/>
      <c r="R27" s="311" t="s">
        <v>27</v>
      </c>
      <c r="S27" s="311"/>
      <c r="T27" s="311"/>
      <c r="U27" s="311"/>
      <c r="V27" s="311"/>
      <c r="W27" s="311"/>
      <c r="X27" s="311"/>
      <c r="Y27" s="311"/>
      <c r="Z27" s="365" t="str">
        <f ca="1">IFERROR(Z22-Z23-Z24-Z25-Z26,"")</f>
        <v/>
      </c>
      <c r="AA27" s="365"/>
      <c r="AB27" s="365"/>
      <c r="AC27" s="365"/>
      <c r="AD27" s="365"/>
      <c r="AE27" s="365"/>
      <c r="AF27" s="365"/>
      <c r="AG27" s="365"/>
      <c r="AN27" s="34"/>
      <c r="AO27" s="34"/>
    </row>
    <row r="28" spans="1:41">
      <c r="O28" s="48"/>
      <c r="P28" s="48"/>
      <c r="R28" s="48"/>
      <c r="S28" s="48"/>
      <c r="T28" s="48"/>
      <c r="U28" s="48"/>
      <c r="V28" s="48"/>
      <c r="W28" s="48"/>
      <c r="Z28" s="52"/>
      <c r="AA28" s="52"/>
    </row>
    <row r="29" spans="1:41" ht="14.45" customHeight="1">
      <c r="A29" s="74" t="s">
        <v>139</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41">
      <c r="A30" s="387" t="s">
        <v>141</v>
      </c>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9"/>
    </row>
    <row r="31" spans="1:41">
      <c r="A31" s="390"/>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2"/>
    </row>
    <row r="32" spans="1:41">
      <c r="A32" s="390"/>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2"/>
    </row>
    <row r="33" spans="1:33">
      <c r="A33" s="71" t="s">
        <v>140</v>
      </c>
      <c r="B33" s="63" t="str">
        <f>"The taxpayer should claim "&amp;I14&amp;" federal allowances and "&amp;I18&amp;" state allowances."</f>
        <v>The taxpayer should claim  federal allowances and  state allowances.</v>
      </c>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62"/>
    </row>
    <row r="34" spans="1:33">
      <c r="A34" s="72" t="s">
        <v>140</v>
      </c>
      <c r="B34" s="75" t="str">
        <f>"The spouse should claim "&amp;Z14&amp;" federal allowances and "&amp;Z18&amp;" state allowances."</f>
        <v>The spouse should claim 0 federal allowances and 0 state allowances.</v>
      </c>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73"/>
    </row>
    <row r="36" spans="1:33">
      <c r="E36" s="48"/>
    </row>
    <row r="39" spans="1:33" ht="14.45" customHeight="1">
      <c r="D39" s="293"/>
      <c r="E39" s="293"/>
      <c r="F39" s="34"/>
    </row>
    <row r="40" spans="1:33">
      <c r="D40" s="293"/>
      <c r="E40" s="293"/>
      <c r="F40" s="34"/>
    </row>
    <row r="41" spans="1:33">
      <c r="D41" s="293"/>
      <c r="E41" s="293"/>
      <c r="F41" s="34"/>
    </row>
    <row r="42" spans="1:33">
      <c r="D42" s="293"/>
      <c r="E42" s="293"/>
      <c r="F42" s="34"/>
    </row>
    <row r="43" spans="1:33">
      <c r="A43" s="30"/>
      <c r="D43" s="293"/>
      <c r="E43" s="293"/>
    </row>
    <row r="44" spans="1:33">
      <c r="A44" s="30"/>
      <c r="D44" s="293"/>
      <c r="E44" s="293"/>
    </row>
    <row r="45" spans="1:33">
      <c r="A45" s="30"/>
      <c r="C45" s="48"/>
      <c r="D45" s="293"/>
      <c r="E45" s="293"/>
    </row>
    <row r="46" spans="1:33">
      <c r="A46" s="30"/>
      <c r="D46" s="293"/>
      <c r="E46" s="293"/>
    </row>
    <row r="47" spans="1:33">
      <c r="A47" s="30"/>
    </row>
    <row r="48" spans="1:33">
      <c r="A48" s="30"/>
      <c r="D48" s="293"/>
      <c r="E48" s="293"/>
      <c r="F48" s="293"/>
    </row>
    <row r="49" spans="1:6">
      <c r="A49" s="30"/>
      <c r="D49" s="293"/>
      <c r="E49" s="293"/>
      <c r="F49" s="293"/>
    </row>
    <row r="50" spans="1:6">
      <c r="A50" s="30"/>
    </row>
    <row r="51" spans="1:6">
      <c r="A51" s="30"/>
    </row>
    <row r="65" spans="9:17">
      <c r="I65" s="29"/>
      <c r="J65" s="29"/>
      <c r="K65" s="29"/>
      <c r="L65" s="29"/>
      <c r="M65" s="29"/>
      <c r="N65" s="29"/>
      <c r="O65" s="29"/>
      <c r="P65" s="29"/>
      <c r="Q65" s="29"/>
    </row>
  </sheetData>
  <mergeCells count="82">
    <mergeCell ref="A15:H15"/>
    <mergeCell ref="R24:Y24"/>
    <mergeCell ref="Z24:AG24"/>
    <mergeCell ref="U1:AF1"/>
    <mergeCell ref="A21:P21"/>
    <mergeCell ref="R21:AG21"/>
    <mergeCell ref="A22:H22"/>
    <mergeCell ref="I22:P22"/>
    <mergeCell ref="R22:Y22"/>
    <mergeCell ref="Z22:AG22"/>
    <mergeCell ref="Z20:AG20"/>
    <mergeCell ref="R17:Y17"/>
    <mergeCell ref="Z17:AG17"/>
    <mergeCell ref="R18:Y18"/>
    <mergeCell ref="Z18:AG18"/>
    <mergeCell ref="R19:Y19"/>
    <mergeCell ref="Z19:AG19"/>
    <mergeCell ref="D48:F49"/>
    <mergeCell ref="D39:E46"/>
    <mergeCell ref="I25:P25"/>
    <mergeCell ref="R25:Y25"/>
    <mergeCell ref="A25:H25"/>
    <mergeCell ref="A26:H26"/>
    <mergeCell ref="I26:P26"/>
    <mergeCell ref="R26:Y26"/>
    <mergeCell ref="R20:Y20"/>
    <mergeCell ref="R15:Y15"/>
    <mergeCell ref="Z15:AG15"/>
    <mergeCell ref="A16:P16"/>
    <mergeCell ref="R16:AG16"/>
    <mergeCell ref="A27:H27"/>
    <mergeCell ref="I27:P27"/>
    <mergeCell ref="R27:Y27"/>
    <mergeCell ref="Z27:AG27"/>
    <mergeCell ref="Z25:AG25"/>
    <mergeCell ref="Z26:AG26"/>
    <mergeCell ref="A23:H23"/>
    <mergeCell ref="I23:P23"/>
    <mergeCell ref="R23:Y23"/>
    <mergeCell ref="Z23:AG23"/>
    <mergeCell ref="A24:H24"/>
    <mergeCell ref="I24:P24"/>
    <mergeCell ref="A13:H13"/>
    <mergeCell ref="I13:P13"/>
    <mergeCell ref="R13:Y13"/>
    <mergeCell ref="Z13:AG13"/>
    <mergeCell ref="A14:H14"/>
    <mergeCell ref="I14:P14"/>
    <mergeCell ref="R14:Y14"/>
    <mergeCell ref="Z14:AG14"/>
    <mergeCell ref="R11:AG11"/>
    <mergeCell ref="A12:H12"/>
    <mergeCell ref="I12:P12"/>
    <mergeCell ref="R12:Y12"/>
    <mergeCell ref="Z12:AG12"/>
    <mergeCell ref="A17:H17"/>
    <mergeCell ref="A18:H18"/>
    <mergeCell ref="A19:H19"/>
    <mergeCell ref="A20:H20"/>
    <mergeCell ref="I17:P17"/>
    <mergeCell ref="I6:P6"/>
    <mergeCell ref="I7:P7"/>
    <mergeCell ref="I18:P18"/>
    <mergeCell ref="I19:P19"/>
    <mergeCell ref="I20:P20"/>
    <mergeCell ref="I15:P15"/>
    <mergeCell ref="Y7:Z7"/>
    <mergeCell ref="AA7:AG7"/>
    <mergeCell ref="A3:H3"/>
    <mergeCell ref="A30:AG32"/>
    <mergeCell ref="Q4:X4"/>
    <mergeCell ref="Q5:X5"/>
    <mergeCell ref="Q6:X6"/>
    <mergeCell ref="Q7:X7"/>
    <mergeCell ref="I3:P3"/>
    <mergeCell ref="Q3:X3"/>
    <mergeCell ref="A4:H4"/>
    <mergeCell ref="A5:H5"/>
    <mergeCell ref="A6:H6"/>
    <mergeCell ref="A7:H7"/>
    <mergeCell ref="I4:P4"/>
    <mergeCell ref="I5:P5"/>
  </mergeCells>
  <dataValidations count="1">
    <dataValidation type="list" allowBlank="1" showInputMessage="1" showErrorMessage="1" sqref="Z17:AG17 I17">
      <formula1>"Single,Married,HeadofHousehold"</formula1>
    </dataValidation>
  </dataValidations>
  <printOptions horizontalCentered="1"/>
  <pageMargins left="0.5" right="0.5" top="0.15" bottom="0.15" header="0" footer="0"/>
  <pageSetup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E19"/>
  <sheetViews>
    <sheetView workbookViewId="0">
      <selection activeCell="A2" sqref="A2:A19"/>
    </sheetView>
  </sheetViews>
  <sheetFormatPr defaultColWidth="8.85546875" defaultRowHeight="15"/>
  <cols>
    <col min="1" max="5" width="23.28515625" customWidth="1"/>
  </cols>
  <sheetData>
    <row r="1" spans="1:5" ht="37.5" customHeight="1">
      <c r="A1" s="34" t="s">
        <v>185</v>
      </c>
      <c r="B1" s="34" t="s">
        <v>186</v>
      </c>
      <c r="C1" s="34" t="s">
        <v>187</v>
      </c>
      <c r="D1" s="87" t="s">
        <v>194</v>
      </c>
      <c r="E1" s="34" t="s">
        <v>195</v>
      </c>
    </row>
    <row r="2" spans="1:5" ht="124.5" customHeight="1">
      <c r="A2" s="88" t="s">
        <v>501</v>
      </c>
      <c r="B2" s="88" t="s">
        <v>506</v>
      </c>
      <c r="C2" s="88" t="s">
        <v>507</v>
      </c>
      <c r="D2" s="89" t="s">
        <v>508</v>
      </c>
      <c r="E2" s="88" t="s">
        <v>509</v>
      </c>
    </row>
    <row r="3" spans="1:5" ht="124.5" customHeight="1">
      <c r="A3" s="88" t="s">
        <v>510</v>
      </c>
      <c r="B3" s="88" t="s">
        <v>511</v>
      </c>
      <c r="C3" s="88" t="s">
        <v>512</v>
      </c>
      <c r="D3" s="89" t="s">
        <v>513</v>
      </c>
      <c r="E3" s="88" t="s">
        <v>514</v>
      </c>
    </row>
    <row r="4" spans="1:5" ht="124.5" customHeight="1">
      <c r="A4" s="88" t="s">
        <v>515</v>
      </c>
      <c r="B4" s="88" t="s">
        <v>516</v>
      </c>
      <c r="C4" s="88" t="s">
        <v>517</v>
      </c>
      <c r="D4" s="89" t="s">
        <v>518</v>
      </c>
      <c r="E4" s="88" t="s">
        <v>519</v>
      </c>
    </row>
    <row r="5" spans="1:5" ht="124.5" customHeight="1">
      <c r="A5" s="88" t="s">
        <v>520</v>
      </c>
      <c r="B5" s="88" t="s">
        <v>521</v>
      </c>
      <c r="C5" s="88" t="s">
        <v>522</v>
      </c>
      <c r="D5" s="89" t="s">
        <v>523</v>
      </c>
      <c r="E5" s="88" t="s">
        <v>524</v>
      </c>
    </row>
    <row r="6" spans="1:5" ht="124.5" customHeight="1">
      <c r="A6" s="88" t="s">
        <v>525</v>
      </c>
      <c r="B6" s="88" t="s">
        <v>526</v>
      </c>
      <c r="C6" s="88" t="s">
        <v>527</v>
      </c>
      <c r="D6" s="89" t="s">
        <v>528</v>
      </c>
      <c r="E6" s="88" t="s">
        <v>529</v>
      </c>
    </row>
    <row r="7" spans="1:5" ht="124.5" customHeight="1">
      <c r="A7" s="88" t="s">
        <v>503</v>
      </c>
      <c r="B7" s="88" t="s">
        <v>530</v>
      </c>
      <c r="C7" s="88" t="s">
        <v>531</v>
      </c>
      <c r="D7" s="89" t="s">
        <v>532</v>
      </c>
      <c r="E7" s="88" t="s">
        <v>533</v>
      </c>
    </row>
    <row r="8" spans="1:5" ht="124.5" customHeight="1">
      <c r="A8" s="88" t="s">
        <v>534</v>
      </c>
      <c r="B8" s="88" t="s">
        <v>535</v>
      </c>
      <c r="C8" s="88" t="s">
        <v>536</v>
      </c>
      <c r="D8" s="89" t="s">
        <v>537</v>
      </c>
      <c r="E8" s="88" t="s">
        <v>538</v>
      </c>
    </row>
    <row r="9" spans="1:5" ht="124.5" customHeight="1">
      <c r="A9" s="88" t="s">
        <v>539</v>
      </c>
      <c r="B9" s="88" t="s">
        <v>540</v>
      </c>
      <c r="C9" s="88" t="s">
        <v>541</v>
      </c>
      <c r="D9" s="89" t="s">
        <v>542</v>
      </c>
      <c r="E9" s="88" t="s">
        <v>543</v>
      </c>
    </row>
    <row r="10" spans="1:5" ht="124.5" customHeight="1">
      <c r="A10" s="88" t="s">
        <v>544</v>
      </c>
      <c r="B10" s="88" t="s">
        <v>545</v>
      </c>
      <c r="C10" s="88" t="s">
        <v>546</v>
      </c>
      <c r="D10" s="89" t="s">
        <v>547</v>
      </c>
      <c r="E10" s="88" t="s">
        <v>548</v>
      </c>
    </row>
    <row r="11" spans="1:5" ht="124.5" customHeight="1">
      <c r="A11" s="88" t="s">
        <v>549</v>
      </c>
      <c r="B11" s="88" t="s">
        <v>550</v>
      </c>
      <c r="C11" s="88" t="s">
        <v>551</v>
      </c>
      <c r="D11" s="89" t="s">
        <v>552</v>
      </c>
      <c r="E11" s="88" t="s">
        <v>553</v>
      </c>
    </row>
    <row r="12" spans="1:5" ht="124.5" customHeight="1">
      <c r="A12" s="88" t="s">
        <v>554</v>
      </c>
      <c r="B12" s="88" t="s">
        <v>555</v>
      </c>
      <c r="C12" s="88" t="s">
        <v>556</v>
      </c>
      <c r="D12" s="89" t="s">
        <v>557</v>
      </c>
      <c r="E12" s="88" t="s">
        <v>558</v>
      </c>
    </row>
    <row r="13" spans="1:5" ht="124.5" customHeight="1">
      <c r="A13" s="88" t="s">
        <v>559</v>
      </c>
      <c r="B13" s="88" t="s">
        <v>560</v>
      </c>
      <c r="C13" s="88" t="s">
        <v>561</v>
      </c>
      <c r="D13" s="89" t="s">
        <v>562</v>
      </c>
      <c r="E13" s="88" t="s">
        <v>563</v>
      </c>
    </row>
    <row r="14" spans="1:5" ht="124.5" customHeight="1">
      <c r="A14" s="88" t="s">
        <v>564</v>
      </c>
      <c r="B14" s="88" t="s">
        <v>565</v>
      </c>
      <c r="C14" s="88" t="s">
        <v>566</v>
      </c>
      <c r="D14" s="89" t="s">
        <v>567</v>
      </c>
      <c r="E14" s="88" t="s">
        <v>568</v>
      </c>
    </row>
    <row r="15" spans="1:5" ht="124.5" customHeight="1">
      <c r="A15" s="88" t="s">
        <v>569</v>
      </c>
      <c r="B15" s="88" t="s">
        <v>570</v>
      </c>
      <c r="C15" s="88" t="s">
        <v>571</v>
      </c>
      <c r="D15" s="89" t="s">
        <v>572</v>
      </c>
      <c r="E15" s="88" t="s">
        <v>573</v>
      </c>
    </row>
    <row r="16" spans="1:5" ht="124.5" customHeight="1">
      <c r="A16" s="88" t="s">
        <v>505</v>
      </c>
      <c r="B16" s="88" t="s">
        <v>220</v>
      </c>
      <c r="C16" s="88" t="s">
        <v>574</v>
      </c>
      <c r="D16" s="89" t="s">
        <v>575</v>
      </c>
      <c r="E16" s="88" t="s">
        <v>576</v>
      </c>
    </row>
    <row r="17" spans="1:5" ht="124.5" customHeight="1">
      <c r="A17" s="88" t="s">
        <v>504</v>
      </c>
      <c r="B17" s="88" t="s">
        <v>577</v>
      </c>
      <c r="C17" s="88" t="s">
        <v>578</v>
      </c>
      <c r="D17" s="89" t="s">
        <v>579</v>
      </c>
      <c r="E17" s="88" t="s">
        <v>580</v>
      </c>
    </row>
    <row r="18" spans="1:5" ht="124.5" customHeight="1">
      <c r="A18" s="88" t="s">
        <v>502</v>
      </c>
      <c r="B18" s="88" t="s">
        <v>223</v>
      </c>
      <c r="C18" s="88" t="s">
        <v>581</v>
      </c>
      <c r="D18" s="89" t="s">
        <v>582</v>
      </c>
      <c r="E18" s="88" t="s">
        <v>583</v>
      </c>
    </row>
    <row r="19" spans="1:5" ht="124.5" customHeight="1">
      <c r="A19" s="90" t="s">
        <v>584</v>
      </c>
      <c r="B19" s="90"/>
      <c r="C19" s="90"/>
      <c r="D19" s="91"/>
      <c r="E19" s="90"/>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E10"/>
  <sheetViews>
    <sheetView topLeftCell="A10" workbookViewId="0">
      <selection activeCell="D11" sqref="D11"/>
    </sheetView>
  </sheetViews>
  <sheetFormatPr defaultColWidth="21.85546875" defaultRowHeight="189" customHeight="1"/>
  <sheetData>
    <row r="1" spans="1:5" ht="45" customHeight="1">
      <c r="A1" s="34" t="s">
        <v>185</v>
      </c>
      <c r="B1" s="34" t="s">
        <v>186</v>
      </c>
      <c r="C1" s="34" t="s">
        <v>187</v>
      </c>
      <c r="D1" s="87" t="s">
        <v>194</v>
      </c>
      <c r="E1" s="34" t="s">
        <v>195</v>
      </c>
    </row>
    <row r="2" spans="1:5" ht="189" customHeight="1">
      <c r="A2" s="88" t="s">
        <v>196</v>
      </c>
      <c r="B2" s="88" t="s">
        <v>197</v>
      </c>
      <c r="C2" s="88" t="s">
        <v>198</v>
      </c>
      <c r="D2" s="89" t="s">
        <v>199</v>
      </c>
      <c r="E2" s="88"/>
    </row>
    <row r="3" spans="1:5" ht="189" customHeight="1">
      <c r="A3" s="88" t="s">
        <v>193</v>
      </c>
      <c r="B3" s="88" t="s">
        <v>200</v>
      </c>
      <c r="C3" s="88" t="s">
        <v>201</v>
      </c>
      <c r="D3" s="89" t="s">
        <v>202</v>
      </c>
      <c r="E3" s="88"/>
    </row>
    <row r="4" spans="1:5" ht="189" customHeight="1">
      <c r="A4" s="88" t="s">
        <v>203</v>
      </c>
      <c r="B4" s="88" t="s">
        <v>204</v>
      </c>
      <c r="C4" s="88" t="s">
        <v>205</v>
      </c>
      <c r="D4" s="89" t="s">
        <v>206</v>
      </c>
      <c r="E4" s="88"/>
    </row>
    <row r="5" spans="1:5" ht="189" customHeight="1">
      <c r="A5" s="88" t="s">
        <v>207</v>
      </c>
      <c r="B5" s="88" t="s">
        <v>208</v>
      </c>
      <c r="C5" s="88" t="s">
        <v>209</v>
      </c>
      <c r="D5" s="89" t="s">
        <v>210</v>
      </c>
      <c r="E5" s="88"/>
    </row>
    <row r="6" spans="1:5" ht="189" customHeight="1">
      <c r="A6" s="88" t="s">
        <v>188</v>
      </c>
      <c r="B6" s="88" t="s">
        <v>211</v>
      </c>
      <c r="C6" s="88" t="s">
        <v>212</v>
      </c>
      <c r="D6" s="89" t="s">
        <v>213</v>
      </c>
      <c r="E6" s="88"/>
    </row>
    <row r="7" spans="1:5" ht="189" customHeight="1">
      <c r="A7" s="88" t="s">
        <v>189</v>
      </c>
      <c r="B7" s="88" t="s">
        <v>214</v>
      </c>
      <c r="C7" s="88" t="s">
        <v>215</v>
      </c>
      <c r="D7" s="89" t="s">
        <v>216</v>
      </c>
      <c r="E7" s="88"/>
    </row>
    <row r="8" spans="1:5" ht="189" customHeight="1">
      <c r="A8" s="88" t="s">
        <v>190</v>
      </c>
      <c r="B8" s="88" t="s">
        <v>217</v>
      </c>
      <c r="C8" s="88" t="s">
        <v>218</v>
      </c>
      <c r="D8" s="89" t="s">
        <v>219</v>
      </c>
      <c r="E8" s="88"/>
    </row>
    <row r="9" spans="1:5" ht="189" customHeight="1">
      <c r="A9" s="88" t="s">
        <v>191</v>
      </c>
      <c r="B9" s="88" t="s">
        <v>220</v>
      </c>
      <c r="C9" s="88" t="s">
        <v>221</v>
      </c>
      <c r="D9" s="89" t="s">
        <v>222</v>
      </c>
      <c r="E9" s="88"/>
    </row>
    <row r="10" spans="1:5" ht="189" customHeight="1">
      <c r="A10" s="88" t="s">
        <v>192</v>
      </c>
      <c r="B10" s="88" t="s">
        <v>223</v>
      </c>
      <c r="C10" s="88" t="s">
        <v>224</v>
      </c>
      <c r="D10" s="89" t="s">
        <v>225</v>
      </c>
      <c r="E10" s="88"/>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BH96"/>
  <sheetViews>
    <sheetView showGridLines="0" workbookViewId="0">
      <selection activeCell="AB38" sqref="AB38"/>
    </sheetView>
  </sheetViews>
  <sheetFormatPr defaultColWidth="2.28515625" defaultRowHeight="10.5" customHeight="1"/>
  <cols>
    <col min="1" max="6" width="2.28515625" style="93"/>
    <col min="7" max="7" width="2.28515625" style="93" customWidth="1"/>
    <col min="8" max="11" width="2.28515625" style="93"/>
    <col min="12" max="12" width="2.28515625" style="93" customWidth="1"/>
    <col min="13" max="16" width="2.28515625" style="93"/>
    <col min="17" max="17" width="2.28515625" style="93" customWidth="1"/>
    <col min="18" max="33" width="2.28515625" style="93"/>
    <col min="34" max="34" width="2.28515625" style="93" customWidth="1"/>
    <col min="35" max="37" width="2.28515625" style="93"/>
    <col min="38" max="38" width="2.28515625" style="93" customWidth="1"/>
    <col min="39" max="40" width="2.28515625" style="93"/>
    <col min="41" max="41" width="2.28515625" style="93" customWidth="1"/>
    <col min="42" max="51" width="2.28515625" style="93"/>
    <col min="52" max="52" width="2.28515625" style="93" customWidth="1"/>
    <col min="53" max="16384" width="2.28515625" style="93"/>
  </cols>
  <sheetData>
    <row r="1" spans="1:60" ht="38.1" customHeight="1">
      <c r="A1" s="92" t="s">
        <v>226</v>
      </c>
    </row>
    <row r="2" spans="1:60" ht="11.45" customHeight="1" thickBot="1">
      <c r="A2" s="94"/>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84"/>
    </row>
    <row r="3" spans="1:60" ht="11.45" customHeight="1">
      <c r="A3" s="96"/>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5" spans="1:60" ht="10.5" customHeight="1">
      <c r="A5" s="98" t="s">
        <v>227</v>
      </c>
      <c r="B5" s="98"/>
      <c r="C5" s="98"/>
      <c r="D5" s="98"/>
      <c r="E5" s="98"/>
      <c r="F5" s="98"/>
      <c r="G5" s="98"/>
      <c r="H5" s="98"/>
      <c r="I5" s="98"/>
      <c r="J5" s="98"/>
      <c r="K5" s="98"/>
      <c r="L5" s="98"/>
      <c r="M5" s="98"/>
      <c r="N5" s="98"/>
      <c r="O5" s="98"/>
      <c r="P5" s="98"/>
      <c r="Q5" s="98"/>
      <c r="R5" s="98"/>
      <c r="S5" s="99"/>
      <c r="U5" s="434" t="s">
        <v>228</v>
      </c>
      <c r="V5" s="434"/>
      <c r="W5" s="434"/>
      <c r="X5" s="434"/>
      <c r="Y5" s="434"/>
      <c r="Z5" s="434"/>
      <c r="AA5" s="434"/>
      <c r="AB5" s="434"/>
      <c r="AC5" s="434"/>
      <c r="AD5" s="434"/>
      <c r="AE5" s="434"/>
      <c r="AF5" s="434"/>
      <c r="AG5" s="434"/>
      <c r="AH5" s="434"/>
      <c r="AI5" s="434"/>
      <c r="AJ5" s="434"/>
      <c r="AK5" s="434"/>
      <c r="AL5" s="434"/>
      <c r="AM5" s="434"/>
      <c r="AO5" s="593" t="s">
        <v>229</v>
      </c>
      <c r="AP5" s="593"/>
      <c r="AQ5" s="593"/>
      <c r="AR5" s="593"/>
      <c r="AS5" s="593"/>
      <c r="AT5" s="593"/>
      <c r="AU5" s="593"/>
      <c r="AV5" s="593"/>
      <c r="AW5" s="593"/>
      <c r="AX5" s="593"/>
      <c r="AY5" s="593"/>
      <c r="AZ5" s="593"/>
      <c r="BA5" s="593"/>
      <c r="BB5" s="593"/>
      <c r="BC5" s="593"/>
      <c r="BD5" s="593"/>
      <c r="BE5" s="593"/>
      <c r="BF5" s="99"/>
      <c r="BG5" s="99"/>
    </row>
    <row r="6" spans="1:60" ht="10.5" customHeight="1">
      <c r="A6" s="586" t="s">
        <v>16</v>
      </c>
      <c r="B6" s="586"/>
      <c r="C6" s="586"/>
      <c r="D6" s="586"/>
      <c r="E6" s="586"/>
      <c r="F6" s="586"/>
      <c r="G6" s="594" t="s">
        <v>230</v>
      </c>
      <c r="H6" s="595"/>
      <c r="I6" s="595"/>
      <c r="J6" s="596"/>
      <c r="K6" s="594" t="s">
        <v>57</v>
      </c>
      <c r="L6" s="596"/>
      <c r="M6" s="594" t="s">
        <v>231</v>
      </c>
      <c r="N6" s="595"/>
      <c r="O6" s="596"/>
      <c r="P6" s="595" t="s">
        <v>232</v>
      </c>
      <c r="Q6" s="595"/>
      <c r="R6" s="595"/>
      <c r="S6" s="596"/>
      <c r="U6" s="100" t="s">
        <v>4</v>
      </c>
      <c r="V6" s="101"/>
      <c r="W6" s="101"/>
      <c r="X6" s="101"/>
      <c r="Y6" s="101"/>
      <c r="Z6" s="101"/>
      <c r="AA6" s="101"/>
      <c r="AB6" s="101"/>
      <c r="AC6" s="101"/>
      <c r="AD6" s="101"/>
      <c r="AE6" s="102"/>
      <c r="AF6" s="597" t="s">
        <v>233</v>
      </c>
      <c r="AG6" s="598"/>
      <c r="AH6" s="598"/>
      <c r="AI6" s="599"/>
      <c r="AJ6" s="597" t="s">
        <v>234</v>
      </c>
      <c r="AK6" s="598"/>
      <c r="AL6" s="598"/>
      <c r="AM6" s="599"/>
      <c r="AO6" s="263" t="s">
        <v>235</v>
      </c>
      <c r="AP6" s="263"/>
      <c r="AQ6" s="263"/>
      <c r="AR6" s="263"/>
      <c r="AS6" s="263"/>
      <c r="AT6" s="263"/>
      <c r="AU6" s="263"/>
      <c r="AV6" s="263"/>
      <c r="AW6" s="263"/>
      <c r="AX6" s="263"/>
      <c r="AY6" s="263"/>
      <c r="AZ6" s="263"/>
      <c r="BA6" s="600">
        <v>0.55000000000000004</v>
      </c>
      <c r="BB6" s="600"/>
      <c r="BC6" s="600"/>
      <c r="BD6" s="600"/>
      <c r="BE6" s="600"/>
      <c r="BF6" s="600"/>
      <c r="BG6" s="600"/>
    </row>
    <row r="7" spans="1:60" ht="10.5" customHeight="1">
      <c r="A7" s="586" t="s">
        <v>236</v>
      </c>
      <c r="B7" s="586"/>
      <c r="C7" s="586"/>
      <c r="D7" s="586" t="s">
        <v>237</v>
      </c>
      <c r="E7" s="586"/>
      <c r="F7" s="586"/>
      <c r="G7" s="587" t="s">
        <v>238</v>
      </c>
      <c r="H7" s="588"/>
      <c r="I7" s="588"/>
      <c r="J7" s="589"/>
      <c r="K7" s="103"/>
      <c r="L7" s="104"/>
      <c r="M7" s="587" t="s">
        <v>239</v>
      </c>
      <c r="N7" s="588"/>
      <c r="O7" s="589"/>
      <c r="P7" s="588" t="s">
        <v>240</v>
      </c>
      <c r="Q7" s="588"/>
      <c r="R7" s="588"/>
      <c r="S7" s="589"/>
      <c r="U7" s="590"/>
      <c r="V7" s="591"/>
      <c r="W7" s="591"/>
      <c r="X7" s="591"/>
      <c r="Y7" s="591"/>
      <c r="Z7" s="591"/>
      <c r="AA7" s="591"/>
      <c r="AB7" s="591"/>
      <c r="AC7" s="591"/>
      <c r="AD7" s="591"/>
      <c r="AE7" s="592"/>
      <c r="AF7" s="590" t="s">
        <v>241</v>
      </c>
      <c r="AG7" s="591"/>
      <c r="AH7" s="591"/>
      <c r="AI7" s="592"/>
      <c r="AJ7" s="590" t="s">
        <v>242</v>
      </c>
      <c r="AK7" s="591"/>
      <c r="AL7" s="591"/>
      <c r="AM7" s="592"/>
      <c r="AO7" s="263" t="s">
        <v>243</v>
      </c>
      <c r="AP7" s="263"/>
      <c r="AQ7" s="263"/>
      <c r="AR7" s="263"/>
      <c r="AS7" s="263"/>
      <c r="AT7" s="263"/>
      <c r="AU7" s="263"/>
      <c r="AV7" s="263"/>
      <c r="AW7" s="263"/>
      <c r="AX7" s="263"/>
      <c r="AY7" s="263"/>
      <c r="AZ7" s="263"/>
      <c r="BA7" s="542">
        <v>1000000</v>
      </c>
      <c r="BB7" s="542"/>
      <c r="BC7" s="542"/>
      <c r="BD7" s="542"/>
      <c r="BE7" s="542"/>
      <c r="BF7" s="542"/>
      <c r="BG7" s="542"/>
    </row>
    <row r="8" spans="1:60" ht="10.5" customHeight="1">
      <c r="A8" s="483" t="s">
        <v>47</v>
      </c>
      <c r="B8" s="484"/>
      <c r="C8" s="484"/>
      <c r="D8" s="484"/>
      <c r="E8" s="484"/>
      <c r="F8" s="484"/>
      <c r="G8" s="484"/>
      <c r="H8" s="484"/>
      <c r="I8" s="484"/>
      <c r="J8" s="484"/>
      <c r="K8" s="484"/>
      <c r="L8" s="484"/>
      <c r="M8" s="484"/>
      <c r="N8" s="484"/>
      <c r="O8" s="484"/>
      <c r="P8" s="484"/>
      <c r="Q8" s="484"/>
      <c r="R8" s="484"/>
      <c r="S8" s="485"/>
      <c r="U8" s="421" t="s">
        <v>244</v>
      </c>
      <c r="V8" s="422"/>
      <c r="W8" s="422"/>
      <c r="X8" s="422"/>
      <c r="Y8" s="422"/>
      <c r="Z8" s="422"/>
      <c r="AA8" s="422"/>
      <c r="AB8" s="422"/>
      <c r="AC8" s="422"/>
      <c r="AD8" s="422"/>
      <c r="AE8" s="509"/>
      <c r="AF8" s="580">
        <v>10150</v>
      </c>
      <c r="AG8" s="581"/>
      <c r="AH8" s="581"/>
      <c r="AI8" s="582"/>
      <c r="AJ8" s="580">
        <v>3850</v>
      </c>
      <c r="AK8" s="581"/>
      <c r="AL8" s="581"/>
      <c r="AM8" s="582"/>
      <c r="AO8" s="263" t="s">
        <v>245</v>
      </c>
      <c r="AP8" s="263"/>
      <c r="AQ8" s="263"/>
      <c r="AR8" s="263"/>
      <c r="AS8" s="263"/>
      <c r="AT8" s="263"/>
      <c r="AU8" s="263"/>
      <c r="AV8" s="263"/>
      <c r="AW8" s="263"/>
      <c r="AX8" s="263"/>
      <c r="AY8" s="263"/>
      <c r="AZ8" s="263"/>
      <c r="BA8" s="542">
        <v>1000000</v>
      </c>
      <c r="BB8" s="542"/>
      <c r="BC8" s="542"/>
      <c r="BD8" s="542"/>
      <c r="BE8" s="542"/>
      <c r="BF8" s="542"/>
      <c r="BG8" s="542"/>
    </row>
    <row r="9" spans="1:60" ht="10.5" customHeight="1">
      <c r="A9" s="542">
        <v>0</v>
      </c>
      <c r="B9" s="542"/>
      <c r="C9" s="542"/>
      <c r="D9" s="537">
        <v>8900</v>
      </c>
      <c r="E9" s="537"/>
      <c r="F9" s="537"/>
      <c r="G9" s="552">
        <v>0</v>
      </c>
      <c r="H9" s="552"/>
      <c r="I9" s="552"/>
      <c r="J9" s="552"/>
      <c r="K9" s="448" t="str">
        <f>"+"</f>
        <v>+</v>
      </c>
      <c r="L9" s="448"/>
      <c r="M9" s="448">
        <v>15</v>
      </c>
      <c r="N9" s="448"/>
      <c r="O9" s="448"/>
      <c r="P9" s="537">
        <v>0</v>
      </c>
      <c r="Q9" s="537"/>
      <c r="R9" s="537"/>
      <c r="S9" s="537"/>
      <c r="U9" s="571" t="s">
        <v>246</v>
      </c>
      <c r="V9" s="572"/>
      <c r="W9" s="572"/>
      <c r="X9" s="572"/>
      <c r="Y9" s="572"/>
      <c r="Z9" s="572"/>
      <c r="AA9" s="572"/>
      <c r="AB9" s="572"/>
      <c r="AC9" s="572"/>
      <c r="AD9" s="572"/>
      <c r="AE9" s="573"/>
      <c r="AF9" s="583"/>
      <c r="AG9" s="584"/>
      <c r="AH9" s="584"/>
      <c r="AI9" s="585"/>
      <c r="AJ9" s="583"/>
      <c r="AK9" s="584"/>
      <c r="AL9" s="584"/>
      <c r="AM9" s="585"/>
      <c r="AO9" s="263" t="s">
        <v>247</v>
      </c>
      <c r="AP9" s="263"/>
      <c r="AQ9" s="263"/>
      <c r="AR9" s="263"/>
      <c r="AS9" s="263"/>
      <c r="AT9" s="263"/>
      <c r="AU9" s="263"/>
      <c r="AV9" s="263"/>
      <c r="AW9" s="263"/>
      <c r="AX9" s="263"/>
      <c r="AY9" s="263"/>
      <c r="AZ9" s="263"/>
      <c r="BA9" s="542">
        <v>13000</v>
      </c>
      <c r="BB9" s="542"/>
      <c r="BC9" s="542"/>
      <c r="BD9" s="542"/>
      <c r="BE9" s="542"/>
      <c r="BF9" s="542"/>
      <c r="BG9" s="542"/>
    </row>
    <row r="10" spans="1:60" ht="10.5" customHeight="1">
      <c r="A10" s="537">
        <v>8901</v>
      </c>
      <c r="B10" s="537"/>
      <c r="C10" s="537"/>
      <c r="D10" s="537">
        <v>36150</v>
      </c>
      <c r="E10" s="537"/>
      <c r="F10" s="537"/>
      <c r="G10" s="552">
        <v>870</v>
      </c>
      <c r="H10" s="552"/>
      <c r="I10" s="552"/>
      <c r="J10" s="552"/>
      <c r="K10" s="448" t="str">
        <f t="shared" ref="K10:K14" si="0">"+"</f>
        <v>+</v>
      </c>
      <c r="L10" s="448"/>
      <c r="M10" s="448">
        <v>15</v>
      </c>
      <c r="N10" s="448"/>
      <c r="O10" s="448"/>
      <c r="P10" s="537">
        <v>8700</v>
      </c>
      <c r="Q10" s="537"/>
      <c r="R10" s="537"/>
      <c r="S10" s="537"/>
      <c r="U10" s="263" t="s">
        <v>47</v>
      </c>
      <c r="V10" s="263"/>
      <c r="W10" s="263"/>
      <c r="X10" s="263"/>
      <c r="Y10" s="263"/>
      <c r="Z10" s="263"/>
      <c r="AA10" s="263"/>
      <c r="AB10" s="263"/>
      <c r="AC10" s="263"/>
      <c r="AD10" s="263"/>
      <c r="AE10" s="263"/>
      <c r="AF10" s="537">
        <v>6050</v>
      </c>
      <c r="AG10" s="537"/>
      <c r="AH10" s="537"/>
      <c r="AI10" s="537"/>
      <c r="AJ10" s="537">
        <v>3850</v>
      </c>
      <c r="AK10" s="537"/>
      <c r="AL10" s="537"/>
      <c r="AM10" s="537"/>
      <c r="AO10" s="263" t="s">
        <v>248</v>
      </c>
      <c r="AP10" s="263"/>
      <c r="AQ10" s="263"/>
      <c r="AR10" s="263"/>
      <c r="AS10" s="263"/>
      <c r="AT10" s="263"/>
      <c r="AU10" s="263"/>
      <c r="AV10" s="263"/>
      <c r="AW10" s="263"/>
      <c r="AX10" s="263"/>
      <c r="AY10" s="263"/>
      <c r="AZ10" s="263"/>
      <c r="BA10" s="542">
        <v>139000</v>
      </c>
      <c r="BB10" s="542"/>
      <c r="BC10" s="542"/>
      <c r="BD10" s="542"/>
      <c r="BE10" s="542"/>
      <c r="BF10" s="542"/>
      <c r="BG10" s="542"/>
    </row>
    <row r="11" spans="1:60" ht="10.5" customHeight="1">
      <c r="A11" s="537">
        <v>36151</v>
      </c>
      <c r="B11" s="537"/>
      <c r="C11" s="537"/>
      <c r="D11" s="537">
        <v>87550</v>
      </c>
      <c r="E11" s="537"/>
      <c r="F11" s="537"/>
      <c r="G11" s="552">
        <v>4867.5</v>
      </c>
      <c r="H11" s="552"/>
      <c r="I11" s="552"/>
      <c r="J11" s="552"/>
      <c r="K11" s="448" t="str">
        <f t="shared" si="0"/>
        <v>+</v>
      </c>
      <c r="L11" s="448"/>
      <c r="M11" s="448">
        <v>28</v>
      </c>
      <c r="N11" s="448"/>
      <c r="O11" s="448"/>
      <c r="P11" s="537">
        <v>35350</v>
      </c>
      <c r="Q11" s="537"/>
      <c r="R11" s="537"/>
      <c r="S11" s="537"/>
      <c r="U11" s="263" t="s">
        <v>249</v>
      </c>
      <c r="V11" s="263"/>
      <c r="W11" s="263"/>
      <c r="X11" s="263"/>
      <c r="Y11" s="263"/>
      <c r="Z11" s="263"/>
      <c r="AA11" s="263"/>
      <c r="AB11" s="263"/>
      <c r="AC11" s="263"/>
      <c r="AD11" s="263"/>
      <c r="AE11" s="263"/>
      <c r="AF11" s="537">
        <v>6050</v>
      </c>
      <c r="AG11" s="537"/>
      <c r="AH11" s="537"/>
      <c r="AI11" s="537"/>
      <c r="AJ11" s="537">
        <v>3850</v>
      </c>
      <c r="AK11" s="537"/>
      <c r="AL11" s="537"/>
      <c r="AM11" s="537"/>
    </row>
    <row r="12" spans="1:60" ht="10.5" customHeight="1">
      <c r="A12" s="537">
        <v>87551</v>
      </c>
      <c r="B12" s="537"/>
      <c r="C12" s="537"/>
      <c r="D12" s="537">
        <v>182600</v>
      </c>
      <c r="E12" s="537"/>
      <c r="F12" s="537"/>
      <c r="G12" s="552">
        <v>17442.5</v>
      </c>
      <c r="H12" s="552"/>
      <c r="I12" s="552"/>
      <c r="J12" s="552"/>
      <c r="K12" s="448" t="str">
        <f t="shared" si="0"/>
        <v>+</v>
      </c>
      <c r="L12" s="448"/>
      <c r="M12" s="448">
        <v>31</v>
      </c>
      <c r="N12" s="448"/>
      <c r="O12" s="448"/>
      <c r="P12" s="537">
        <v>85650</v>
      </c>
      <c r="Q12" s="537"/>
      <c r="R12" s="537"/>
      <c r="S12" s="537"/>
      <c r="U12" s="263" t="s">
        <v>250</v>
      </c>
      <c r="V12" s="263"/>
      <c r="W12" s="263"/>
      <c r="X12" s="263"/>
      <c r="Y12" s="263"/>
      <c r="Z12" s="263"/>
      <c r="AA12" s="263"/>
      <c r="AB12" s="263"/>
      <c r="AC12" s="263"/>
      <c r="AD12" s="263"/>
      <c r="AE12" s="263"/>
      <c r="AF12" s="537">
        <v>8900</v>
      </c>
      <c r="AG12" s="537"/>
      <c r="AH12" s="537"/>
      <c r="AI12" s="537"/>
      <c r="AJ12" s="537">
        <v>3850</v>
      </c>
      <c r="AK12" s="537"/>
      <c r="AL12" s="537"/>
      <c r="AM12" s="537"/>
    </row>
    <row r="13" spans="1:60" ht="10.5" customHeight="1">
      <c r="A13" s="537">
        <v>182601</v>
      </c>
      <c r="B13" s="537"/>
      <c r="C13" s="537"/>
      <c r="D13" s="537">
        <v>397000</v>
      </c>
      <c r="E13" s="537"/>
      <c r="F13" s="537"/>
      <c r="G13" s="552">
        <v>43482.5</v>
      </c>
      <c r="H13" s="552"/>
      <c r="I13" s="552"/>
      <c r="J13" s="552"/>
      <c r="K13" s="448" t="str">
        <f t="shared" si="0"/>
        <v>+</v>
      </c>
      <c r="L13" s="448"/>
      <c r="M13" s="448">
        <v>36</v>
      </c>
      <c r="N13" s="448"/>
      <c r="O13" s="448"/>
      <c r="P13" s="537">
        <v>178650</v>
      </c>
      <c r="Q13" s="537"/>
      <c r="R13" s="537"/>
      <c r="S13" s="537"/>
      <c r="U13" s="263" t="s">
        <v>251</v>
      </c>
      <c r="V13" s="263"/>
      <c r="W13" s="263"/>
      <c r="X13" s="263"/>
      <c r="Y13" s="263"/>
      <c r="Z13" s="263"/>
      <c r="AA13" s="263"/>
      <c r="AB13" s="263"/>
      <c r="AC13" s="263"/>
      <c r="AD13" s="263"/>
      <c r="AE13" s="263"/>
      <c r="AF13" s="537">
        <v>950</v>
      </c>
      <c r="AG13" s="537"/>
      <c r="AH13" s="537"/>
      <c r="AI13" s="537"/>
      <c r="AJ13" s="537">
        <v>950</v>
      </c>
      <c r="AK13" s="537"/>
      <c r="AL13" s="537"/>
      <c r="AM13" s="537"/>
      <c r="AO13" s="434" t="s">
        <v>252</v>
      </c>
      <c r="AP13" s="434"/>
      <c r="AQ13" s="434"/>
      <c r="AR13" s="434"/>
      <c r="AS13" s="434"/>
      <c r="AT13" s="434"/>
      <c r="AU13" s="434"/>
      <c r="AV13" s="434"/>
      <c r="AW13" s="434"/>
      <c r="AX13" s="434"/>
      <c r="AY13" s="434"/>
      <c r="AZ13" s="434"/>
      <c r="BA13" s="434"/>
      <c r="BB13" s="434"/>
      <c r="BC13" s="434"/>
      <c r="BD13" s="434"/>
      <c r="BE13" s="434"/>
      <c r="BF13" s="434"/>
      <c r="BG13" s="434"/>
    </row>
    <row r="14" spans="1:60" ht="10.5" customHeight="1">
      <c r="A14" s="548" t="s">
        <v>253</v>
      </c>
      <c r="B14" s="548"/>
      <c r="C14" s="548"/>
      <c r="D14" s="542"/>
      <c r="E14" s="542"/>
      <c r="F14" s="542"/>
      <c r="G14" s="552">
        <v>112683.5</v>
      </c>
      <c r="H14" s="552"/>
      <c r="I14" s="552"/>
      <c r="J14" s="552"/>
      <c r="K14" s="448" t="str">
        <f t="shared" si="0"/>
        <v>+</v>
      </c>
      <c r="L14" s="448"/>
      <c r="M14" s="448">
        <v>39.6</v>
      </c>
      <c r="N14" s="448"/>
      <c r="O14" s="448"/>
      <c r="P14" s="537">
        <v>388350</v>
      </c>
      <c r="Q14" s="537"/>
      <c r="R14" s="537"/>
      <c r="S14" s="537"/>
      <c r="U14" s="577" t="s">
        <v>254</v>
      </c>
      <c r="V14" s="578"/>
      <c r="W14" s="578"/>
      <c r="X14" s="578"/>
      <c r="Y14" s="578"/>
      <c r="Z14" s="578"/>
      <c r="AA14" s="578"/>
      <c r="AB14" s="578"/>
      <c r="AC14" s="578"/>
      <c r="AD14" s="578"/>
      <c r="AE14" s="578"/>
      <c r="AF14" s="578"/>
      <c r="AG14" s="578"/>
      <c r="AH14" s="578"/>
      <c r="AI14" s="578"/>
      <c r="AJ14" s="578"/>
      <c r="AK14" s="578"/>
      <c r="AL14" s="578"/>
      <c r="AM14" s="579"/>
      <c r="AO14" s="549" t="s">
        <v>255</v>
      </c>
      <c r="AP14" s="550"/>
      <c r="AQ14" s="550"/>
      <c r="AR14" s="551"/>
      <c r="AS14" s="421" t="s">
        <v>256</v>
      </c>
      <c r="AT14" s="422"/>
      <c r="AU14" s="422"/>
      <c r="AV14" s="422"/>
      <c r="AW14" s="422"/>
      <c r="AX14" s="422"/>
      <c r="AY14" s="422"/>
      <c r="AZ14" s="422"/>
      <c r="BA14" s="422"/>
      <c r="BB14" s="422"/>
      <c r="BC14" s="422"/>
      <c r="BD14" s="422"/>
      <c r="BE14" s="422"/>
      <c r="BF14" s="422"/>
      <c r="BG14" s="509"/>
    </row>
    <row r="15" spans="1:60" ht="10.5" customHeight="1">
      <c r="A15" s="483" t="s">
        <v>257</v>
      </c>
      <c r="B15" s="484"/>
      <c r="C15" s="484"/>
      <c r="D15" s="484"/>
      <c r="E15" s="484"/>
      <c r="F15" s="484"/>
      <c r="G15" s="484"/>
      <c r="H15" s="484"/>
      <c r="I15" s="484"/>
      <c r="J15" s="484"/>
      <c r="K15" s="484"/>
      <c r="L15" s="484"/>
      <c r="M15" s="484"/>
      <c r="N15" s="484"/>
      <c r="O15" s="484"/>
      <c r="P15" s="484"/>
      <c r="Q15" s="484"/>
      <c r="R15" s="484"/>
      <c r="S15" s="485"/>
      <c r="U15" s="263" t="s">
        <v>258</v>
      </c>
      <c r="V15" s="263"/>
      <c r="W15" s="263"/>
      <c r="X15" s="263"/>
      <c r="Y15" s="263"/>
      <c r="Z15" s="263"/>
      <c r="AA15" s="263"/>
      <c r="AB15" s="263"/>
      <c r="AC15" s="263"/>
      <c r="AD15" s="263"/>
      <c r="AE15" s="263"/>
      <c r="AF15" s="574" t="s">
        <v>259</v>
      </c>
      <c r="AG15" s="575"/>
      <c r="AH15" s="575"/>
      <c r="AI15" s="576"/>
      <c r="AJ15" s="263"/>
      <c r="AK15" s="263"/>
      <c r="AL15" s="263"/>
      <c r="AM15" s="263"/>
      <c r="AO15" s="539"/>
      <c r="AP15" s="540"/>
      <c r="AQ15" s="540"/>
      <c r="AR15" s="541"/>
      <c r="AS15" s="432" t="s">
        <v>260</v>
      </c>
      <c r="AT15" s="433"/>
      <c r="AU15" s="433"/>
      <c r="AV15" s="433"/>
      <c r="AW15" s="433"/>
      <c r="AX15" s="433"/>
      <c r="AY15" s="433"/>
      <c r="AZ15" s="433"/>
      <c r="BA15" s="433"/>
      <c r="BB15" s="433"/>
      <c r="BC15" s="433"/>
      <c r="BD15" s="433"/>
      <c r="BE15" s="433"/>
      <c r="BF15" s="433"/>
      <c r="BG15" s="466"/>
    </row>
    <row r="16" spans="1:60" ht="10.5" customHeight="1">
      <c r="A16" s="542">
        <v>0</v>
      </c>
      <c r="B16" s="542"/>
      <c r="C16" s="542"/>
      <c r="D16" s="537">
        <v>17800</v>
      </c>
      <c r="E16" s="537"/>
      <c r="F16" s="537"/>
      <c r="G16" s="552">
        <v>0</v>
      </c>
      <c r="H16" s="552"/>
      <c r="I16" s="552"/>
      <c r="J16" s="552"/>
      <c r="K16" s="448" t="str">
        <f>"+"</f>
        <v>+</v>
      </c>
      <c r="L16" s="448"/>
      <c r="M16" s="448">
        <v>15</v>
      </c>
      <c r="N16" s="448"/>
      <c r="O16" s="448"/>
      <c r="P16" s="537">
        <v>0</v>
      </c>
      <c r="Q16" s="537"/>
      <c r="R16" s="537"/>
      <c r="S16" s="537"/>
      <c r="U16" s="421" t="s">
        <v>261</v>
      </c>
      <c r="V16" s="422"/>
      <c r="W16" s="422"/>
      <c r="X16" s="422"/>
      <c r="Y16" s="422"/>
      <c r="Z16" s="422"/>
      <c r="AA16" s="422"/>
      <c r="AB16" s="422"/>
      <c r="AC16" s="422"/>
      <c r="AD16" s="422"/>
      <c r="AE16" s="509"/>
      <c r="AF16" s="559" t="s">
        <v>262</v>
      </c>
      <c r="AG16" s="560"/>
      <c r="AH16" s="560"/>
      <c r="AI16" s="561"/>
      <c r="AJ16" s="565"/>
      <c r="AK16" s="566"/>
      <c r="AL16" s="566"/>
      <c r="AM16" s="567"/>
      <c r="AO16" s="549" t="s">
        <v>263</v>
      </c>
      <c r="AP16" s="550"/>
      <c r="AQ16" s="550"/>
      <c r="AR16" s="551"/>
      <c r="AS16" s="421" t="s">
        <v>264</v>
      </c>
      <c r="AT16" s="422"/>
      <c r="AU16" s="422"/>
      <c r="AV16" s="422"/>
      <c r="AW16" s="422"/>
      <c r="AX16" s="422"/>
      <c r="AY16" s="422"/>
      <c r="AZ16" s="422"/>
      <c r="BA16" s="422"/>
      <c r="BB16" s="422"/>
      <c r="BC16" s="422"/>
      <c r="BD16" s="422"/>
      <c r="BE16" s="422"/>
      <c r="BF16" s="422"/>
      <c r="BG16" s="509"/>
    </row>
    <row r="17" spans="1:59" ht="10.5" customHeight="1">
      <c r="A17" s="537">
        <f>D16+1</f>
        <v>17801</v>
      </c>
      <c r="B17" s="537"/>
      <c r="C17" s="537"/>
      <c r="D17" s="537">
        <v>60350</v>
      </c>
      <c r="E17" s="537"/>
      <c r="F17" s="537"/>
      <c r="G17" s="552">
        <v>1740</v>
      </c>
      <c r="H17" s="552"/>
      <c r="I17" s="552"/>
      <c r="J17" s="552"/>
      <c r="K17" s="448" t="str">
        <f t="shared" ref="K17:K21" si="1">"+"</f>
        <v>+</v>
      </c>
      <c r="L17" s="448"/>
      <c r="M17" s="448">
        <v>15</v>
      </c>
      <c r="N17" s="448"/>
      <c r="O17" s="448"/>
      <c r="P17" s="537">
        <v>17400</v>
      </c>
      <c r="Q17" s="537"/>
      <c r="R17" s="537"/>
      <c r="S17" s="537"/>
      <c r="U17" s="571" t="s">
        <v>265</v>
      </c>
      <c r="V17" s="572"/>
      <c r="W17" s="572"/>
      <c r="X17" s="572"/>
      <c r="Y17" s="572"/>
      <c r="Z17" s="572"/>
      <c r="AA17" s="572"/>
      <c r="AB17" s="572"/>
      <c r="AC17" s="572"/>
      <c r="AD17" s="572"/>
      <c r="AE17" s="573"/>
      <c r="AF17" s="562"/>
      <c r="AG17" s="563"/>
      <c r="AH17" s="563"/>
      <c r="AI17" s="564"/>
      <c r="AJ17" s="568"/>
      <c r="AK17" s="569"/>
      <c r="AL17" s="569"/>
      <c r="AM17" s="570"/>
      <c r="AO17" s="545"/>
      <c r="AP17" s="546"/>
      <c r="AQ17" s="546"/>
      <c r="AR17" s="547"/>
      <c r="AS17" s="469" t="s">
        <v>266</v>
      </c>
      <c r="AT17" s="470"/>
      <c r="AU17" s="470"/>
      <c r="AV17" s="470"/>
      <c r="AW17" s="470"/>
      <c r="AX17" s="470"/>
      <c r="AY17" s="470"/>
      <c r="AZ17" s="470"/>
      <c r="BA17" s="470"/>
      <c r="BB17" s="470"/>
      <c r="BC17" s="470"/>
      <c r="BD17" s="470"/>
      <c r="BE17" s="470"/>
      <c r="BF17" s="470"/>
      <c r="BG17" s="471"/>
    </row>
    <row r="18" spans="1:59" ht="10.5" customHeight="1">
      <c r="A18" s="537">
        <f t="shared" ref="A18:A20" si="2">D17+1</f>
        <v>60351</v>
      </c>
      <c r="B18" s="537"/>
      <c r="C18" s="537"/>
      <c r="D18" s="537">
        <v>145900</v>
      </c>
      <c r="E18" s="537"/>
      <c r="F18" s="537"/>
      <c r="G18" s="552">
        <v>9735</v>
      </c>
      <c r="H18" s="552"/>
      <c r="I18" s="552"/>
      <c r="J18" s="552"/>
      <c r="K18" s="448" t="str">
        <f t="shared" si="1"/>
        <v>+</v>
      </c>
      <c r="L18" s="448"/>
      <c r="M18" s="448">
        <v>28</v>
      </c>
      <c r="N18" s="448"/>
      <c r="O18" s="448"/>
      <c r="P18" s="537">
        <v>70700</v>
      </c>
      <c r="Q18" s="537"/>
      <c r="R18" s="537"/>
      <c r="S18" s="537"/>
      <c r="AO18" s="432"/>
      <c r="AP18" s="433"/>
      <c r="AQ18" s="433"/>
      <c r="AR18" s="466"/>
      <c r="AS18" s="432" t="s">
        <v>267</v>
      </c>
      <c r="AT18" s="433"/>
      <c r="AU18" s="433"/>
      <c r="AV18" s="433"/>
      <c r="AW18" s="433"/>
      <c r="AX18" s="433"/>
      <c r="AY18" s="433"/>
      <c r="AZ18" s="433"/>
      <c r="BA18" s="433"/>
      <c r="BB18" s="433"/>
      <c r="BC18" s="433"/>
      <c r="BD18" s="433"/>
      <c r="BE18" s="433"/>
      <c r="BF18" s="433"/>
      <c r="BG18" s="466"/>
    </row>
    <row r="19" spans="1:59" ht="10.5" customHeight="1">
      <c r="A19" s="537">
        <f t="shared" si="2"/>
        <v>145901</v>
      </c>
      <c r="B19" s="537"/>
      <c r="C19" s="537"/>
      <c r="D19" s="537">
        <v>222300</v>
      </c>
      <c r="E19" s="537"/>
      <c r="F19" s="537"/>
      <c r="G19" s="552">
        <v>27735</v>
      </c>
      <c r="H19" s="552"/>
      <c r="I19" s="552"/>
      <c r="J19" s="552"/>
      <c r="K19" s="448" t="str">
        <f t="shared" si="1"/>
        <v>+</v>
      </c>
      <c r="L19" s="448"/>
      <c r="M19" s="448">
        <v>31</v>
      </c>
      <c r="N19" s="448"/>
      <c r="O19" s="448"/>
      <c r="P19" s="537">
        <v>142700</v>
      </c>
      <c r="Q19" s="537"/>
      <c r="R19" s="537"/>
      <c r="S19" s="537"/>
      <c r="AO19" s="549" t="s">
        <v>268</v>
      </c>
      <c r="AP19" s="550"/>
      <c r="AQ19" s="550"/>
      <c r="AR19" s="551"/>
      <c r="AS19" s="421" t="s">
        <v>269</v>
      </c>
      <c r="AT19" s="422"/>
      <c r="AU19" s="422"/>
      <c r="AV19" s="422"/>
      <c r="AW19" s="422"/>
      <c r="AX19" s="422"/>
      <c r="AY19" s="422"/>
      <c r="AZ19" s="422"/>
      <c r="BA19" s="422"/>
      <c r="BB19" s="422"/>
      <c r="BC19" s="422"/>
      <c r="BD19" s="422"/>
      <c r="BE19" s="422"/>
      <c r="BF19" s="422"/>
      <c r="BG19" s="509"/>
    </row>
    <row r="20" spans="1:59" ht="10.5" customHeight="1">
      <c r="A20" s="537">
        <f t="shared" si="2"/>
        <v>222301</v>
      </c>
      <c r="B20" s="537"/>
      <c r="C20" s="537"/>
      <c r="D20" s="537">
        <v>397000</v>
      </c>
      <c r="E20" s="537"/>
      <c r="F20" s="537"/>
      <c r="G20" s="552">
        <v>48665</v>
      </c>
      <c r="H20" s="552"/>
      <c r="I20" s="552"/>
      <c r="J20" s="552"/>
      <c r="K20" s="448" t="str">
        <f t="shared" si="1"/>
        <v>+</v>
      </c>
      <c r="L20" s="448"/>
      <c r="M20" s="448">
        <v>36</v>
      </c>
      <c r="N20" s="448"/>
      <c r="O20" s="448"/>
      <c r="P20" s="537">
        <v>217450</v>
      </c>
      <c r="Q20" s="537"/>
      <c r="R20" s="537"/>
      <c r="S20" s="537"/>
      <c r="U20" s="434" t="s">
        <v>270</v>
      </c>
      <c r="V20" s="434"/>
      <c r="W20" s="434"/>
      <c r="X20" s="434"/>
      <c r="Y20" s="434"/>
      <c r="Z20" s="434"/>
      <c r="AA20" s="434"/>
      <c r="AB20" s="434"/>
      <c r="AC20" s="434"/>
      <c r="AD20" s="434"/>
      <c r="AE20" s="434"/>
      <c r="AF20" s="434"/>
      <c r="AG20" s="434"/>
      <c r="AH20" s="434"/>
      <c r="AI20" s="434"/>
      <c r="AJ20" s="434"/>
      <c r="AK20" s="434"/>
      <c r="AL20" s="434"/>
      <c r="AM20" s="434"/>
      <c r="AO20" s="556" t="s">
        <v>271</v>
      </c>
      <c r="AP20" s="557"/>
      <c r="AQ20" s="557"/>
      <c r="AR20" s="558"/>
      <c r="AS20" s="476" t="s">
        <v>272</v>
      </c>
      <c r="AT20" s="477"/>
      <c r="AU20" s="477"/>
      <c r="AV20" s="477"/>
      <c r="AW20" s="477"/>
      <c r="AX20" s="477"/>
      <c r="AY20" s="477"/>
      <c r="AZ20" s="477"/>
      <c r="BA20" s="477"/>
      <c r="BB20" s="477"/>
      <c r="BC20" s="477"/>
      <c r="BD20" s="477"/>
      <c r="BE20" s="477"/>
      <c r="BF20" s="477"/>
      <c r="BG20" s="478"/>
    </row>
    <row r="21" spans="1:59" ht="10.5" customHeight="1">
      <c r="A21" s="548" t="s">
        <v>253</v>
      </c>
      <c r="B21" s="548"/>
      <c r="C21" s="548"/>
      <c r="D21" s="542"/>
      <c r="E21" s="542"/>
      <c r="F21" s="542"/>
      <c r="G21" s="552">
        <v>105062</v>
      </c>
      <c r="H21" s="552"/>
      <c r="I21" s="552"/>
      <c r="J21" s="552"/>
      <c r="K21" s="448" t="str">
        <f t="shared" si="1"/>
        <v>+</v>
      </c>
      <c r="L21" s="448"/>
      <c r="M21" s="448">
        <v>39.6</v>
      </c>
      <c r="N21" s="448"/>
      <c r="O21" s="448"/>
      <c r="P21" s="537">
        <v>388350</v>
      </c>
      <c r="Q21" s="537"/>
      <c r="R21" s="537"/>
      <c r="S21" s="537"/>
      <c r="U21" s="421" t="s">
        <v>273</v>
      </c>
      <c r="V21" s="422"/>
      <c r="W21" s="422"/>
      <c r="X21" s="422"/>
      <c r="Y21" s="422"/>
      <c r="Z21" s="422"/>
      <c r="AA21" s="422"/>
      <c r="AB21" s="422"/>
      <c r="AC21" s="422"/>
      <c r="AD21" s="509"/>
      <c r="AE21" s="498">
        <v>0.2</v>
      </c>
      <c r="AF21" s="499"/>
      <c r="AG21" s="499"/>
      <c r="AH21" s="499"/>
      <c r="AI21" s="499"/>
      <c r="AJ21" s="499"/>
      <c r="AK21" s="499"/>
      <c r="AL21" s="499"/>
      <c r="AM21" s="500"/>
      <c r="AO21" s="549" t="s">
        <v>274</v>
      </c>
      <c r="AP21" s="550"/>
      <c r="AQ21" s="550"/>
      <c r="AR21" s="551"/>
      <c r="AS21" s="476" t="s">
        <v>275</v>
      </c>
      <c r="AT21" s="477"/>
      <c r="AU21" s="477"/>
      <c r="AV21" s="477"/>
      <c r="AW21" s="477"/>
      <c r="AX21" s="477"/>
      <c r="AY21" s="477"/>
      <c r="AZ21" s="477"/>
      <c r="BA21" s="477"/>
      <c r="BB21" s="477"/>
      <c r="BC21" s="477"/>
      <c r="BD21" s="477"/>
      <c r="BE21" s="477"/>
      <c r="BF21" s="477"/>
      <c r="BG21" s="478"/>
    </row>
    <row r="22" spans="1:59" ht="10.5" customHeight="1">
      <c r="A22" s="483" t="s">
        <v>53</v>
      </c>
      <c r="B22" s="484"/>
      <c r="C22" s="484"/>
      <c r="D22" s="484"/>
      <c r="E22" s="484"/>
      <c r="F22" s="484"/>
      <c r="G22" s="484"/>
      <c r="H22" s="484"/>
      <c r="I22" s="484"/>
      <c r="J22" s="484"/>
      <c r="K22" s="484"/>
      <c r="L22" s="484"/>
      <c r="M22" s="484"/>
      <c r="N22" s="484"/>
      <c r="O22" s="484"/>
      <c r="P22" s="484"/>
      <c r="Q22" s="484"/>
      <c r="R22" s="484"/>
      <c r="S22" s="485"/>
      <c r="U22" s="476" t="s">
        <v>276</v>
      </c>
      <c r="V22" s="477"/>
      <c r="W22" s="477"/>
      <c r="X22" s="477"/>
      <c r="Y22" s="477"/>
      <c r="Z22" s="477"/>
      <c r="AA22" s="477"/>
      <c r="AB22" s="477"/>
      <c r="AC22" s="477"/>
      <c r="AD22" s="478"/>
      <c r="AE22" s="553">
        <v>0.25</v>
      </c>
      <c r="AF22" s="554"/>
      <c r="AG22" s="554"/>
      <c r="AH22" s="554"/>
      <c r="AI22" s="554"/>
      <c r="AJ22" s="554"/>
      <c r="AK22" s="554"/>
      <c r="AL22" s="554"/>
      <c r="AM22" s="555"/>
      <c r="AO22" s="556" t="s">
        <v>277</v>
      </c>
      <c r="AP22" s="557"/>
      <c r="AQ22" s="557"/>
      <c r="AR22" s="558"/>
      <c r="AS22" s="432" t="s">
        <v>278</v>
      </c>
      <c r="AT22" s="433"/>
      <c r="AU22" s="433"/>
      <c r="AV22" s="433"/>
      <c r="AW22" s="433"/>
      <c r="AX22" s="433"/>
      <c r="AY22" s="433"/>
      <c r="AZ22" s="433"/>
      <c r="BA22" s="433"/>
      <c r="BB22" s="433"/>
      <c r="BC22" s="433"/>
      <c r="BD22" s="433"/>
      <c r="BE22" s="433"/>
      <c r="BF22" s="433"/>
      <c r="BG22" s="466"/>
    </row>
    <row r="23" spans="1:59" ht="10.5" customHeight="1">
      <c r="A23" s="542">
        <v>0</v>
      </c>
      <c r="B23" s="542"/>
      <c r="C23" s="542"/>
      <c r="D23" s="537">
        <v>12700</v>
      </c>
      <c r="E23" s="537"/>
      <c r="F23" s="537"/>
      <c r="G23" s="552">
        <v>0</v>
      </c>
      <c r="H23" s="552"/>
      <c r="I23" s="552"/>
      <c r="J23" s="552"/>
      <c r="K23" s="448" t="str">
        <f>"+"</f>
        <v>+</v>
      </c>
      <c r="L23" s="448"/>
      <c r="M23" s="448">
        <v>15</v>
      </c>
      <c r="N23" s="448"/>
      <c r="O23" s="448"/>
      <c r="P23" s="537">
        <v>0</v>
      </c>
      <c r="Q23" s="537"/>
      <c r="R23" s="537"/>
      <c r="S23" s="537"/>
      <c r="U23" s="432" t="s">
        <v>279</v>
      </c>
      <c r="V23" s="433"/>
      <c r="W23" s="433"/>
      <c r="X23" s="433"/>
      <c r="Y23" s="433"/>
      <c r="Z23" s="433"/>
      <c r="AA23" s="433"/>
      <c r="AB23" s="433"/>
      <c r="AC23" s="433"/>
      <c r="AD23" s="466"/>
      <c r="AE23" s="496">
        <v>0.28000000000000003</v>
      </c>
      <c r="AF23" s="496"/>
      <c r="AG23" s="496"/>
      <c r="AH23" s="496"/>
      <c r="AI23" s="496"/>
      <c r="AJ23" s="496"/>
      <c r="AK23" s="496"/>
      <c r="AL23" s="496"/>
      <c r="AM23" s="497"/>
    </row>
    <row r="24" spans="1:59" ht="10.5" customHeight="1">
      <c r="A24" s="537">
        <f>D23+1</f>
        <v>12701</v>
      </c>
      <c r="B24" s="537"/>
      <c r="C24" s="537"/>
      <c r="D24" s="537">
        <v>48400</v>
      </c>
      <c r="E24" s="537"/>
      <c r="F24" s="537"/>
      <c r="G24" s="552">
        <v>1240</v>
      </c>
      <c r="H24" s="552"/>
      <c r="I24" s="552"/>
      <c r="J24" s="552"/>
      <c r="K24" s="448" t="str">
        <f t="shared" ref="K24:K28" si="3">"+"</f>
        <v>+</v>
      </c>
      <c r="L24" s="448"/>
      <c r="M24" s="448">
        <v>15</v>
      </c>
      <c r="N24" s="448"/>
      <c r="O24" s="448"/>
      <c r="P24" s="537">
        <v>12400</v>
      </c>
      <c r="Q24" s="537"/>
      <c r="R24" s="537"/>
      <c r="S24" s="537"/>
    </row>
    <row r="25" spans="1:59" ht="10.5" customHeight="1">
      <c r="A25" s="537">
        <f t="shared" ref="A25:A27" si="4">D24+1</f>
        <v>48401</v>
      </c>
      <c r="B25" s="537"/>
      <c r="C25" s="537"/>
      <c r="D25" s="537">
        <v>125000</v>
      </c>
      <c r="E25" s="537"/>
      <c r="F25" s="537"/>
      <c r="G25" s="552">
        <v>6482.5</v>
      </c>
      <c r="H25" s="552"/>
      <c r="I25" s="552"/>
      <c r="J25" s="552"/>
      <c r="K25" s="448" t="str">
        <f t="shared" si="3"/>
        <v>+</v>
      </c>
      <c r="L25" s="448"/>
      <c r="M25" s="448">
        <v>28</v>
      </c>
      <c r="N25" s="448"/>
      <c r="O25" s="448"/>
      <c r="P25" s="537">
        <v>47350</v>
      </c>
      <c r="Q25" s="537"/>
      <c r="R25" s="537"/>
      <c r="S25" s="537"/>
      <c r="AO25" s="434" t="s">
        <v>280</v>
      </c>
      <c r="AP25" s="434"/>
      <c r="AQ25" s="434"/>
      <c r="AR25" s="434"/>
      <c r="AS25" s="434"/>
      <c r="AT25" s="434"/>
      <c r="AU25" s="434"/>
      <c r="AV25" s="434"/>
      <c r="AW25" s="434"/>
      <c r="AX25" s="434"/>
      <c r="AY25" s="434"/>
      <c r="AZ25" s="434"/>
      <c r="BA25" s="434"/>
      <c r="BB25" s="434"/>
      <c r="BC25" s="434"/>
      <c r="BD25" s="434"/>
      <c r="BE25" s="434"/>
      <c r="BF25" s="434"/>
      <c r="BG25" s="434"/>
    </row>
    <row r="26" spans="1:59" ht="10.5" customHeight="1">
      <c r="A26" s="537">
        <f t="shared" si="4"/>
        <v>125001</v>
      </c>
      <c r="B26" s="537"/>
      <c r="C26" s="537"/>
      <c r="D26" s="537">
        <v>202450</v>
      </c>
      <c r="E26" s="537"/>
      <c r="F26" s="537"/>
      <c r="G26" s="552">
        <v>25220</v>
      </c>
      <c r="H26" s="552"/>
      <c r="I26" s="552"/>
      <c r="J26" s="552"/>
      <c r="K26" s="448" t="str">
        <f t="shared" si="3"/>
        <v>+</v>
      </c>
      <c r="L26" s="448"/>
      <c r="M26" s="448">
        <v>31</v>
      </c>
      <c r="N26" s="448"/>
      <c r="O26" s="448"/>
      <c r="P26" s="537">
        <v>122300</v>
      </c>
      <c r="Q26" s="537"/>
      <c r="R26" s="537"/>
      <c r="S26" s="537"/>
      <c r="U26" s="434" t="s">
        <v>281</v>
      </c>
      <c r="V26" s="434"/>
      <c r="W26" s="434"/>
      <c r="X26" s="434"/>
      <c r="Y26" s="434"/>
      <c r="Z26" s="434"/>
      <c r="AA26" s="434"/>
      <c r="AB26" s="434"/>
      <c r="AC26" s="434"/>
      <c r="AD26" s="434"/>
      <c r="AE26" s="434"/>
      <c r="AF26" s="434"/>
      <c r="AG26" s="434"/>
      <c r="AH26" s="434"/>
      <c r="AI26" s="434"/>
      <c r="AJ26" s="434"/>
      <c r="AK26" s="434"/>
      <c r="AL26" s="434"/>
      <c r="AM26" s="434"/>
      <c r="AO26" s="549" t="s">
        <v>263</v>
      </c>
      <c r="AP26" s="550"/>
      <c r="AQ26" s="550"/>
      <c r="AR26" s="551"/>
      <c r="AS26" s="442" t="s">
        <v>282</v>
      </c>
      <c r="AT26" s="442"/>
      <c r="AU26" s="442"/>
      <c r="AV26" s="442"/>
      <c r="AW26" s="442"/>
      <c r="AX26" s="442"/>
      <c r="AY26" s="442"/>
      <c r="AZ26" s="442"/>
      <c r="BA26" s="442"/>
      <c r="BB26" s="442"/>
      <c r="BC26" s="442"/>
      <c r="BD26" s="442"/>
      <c r="BE26" s="442"/>
      <c r="BF26" s="442"/>
      <c r="BG26" s="443"/>
    </row>
    <row r="27" spans="1:59" ht="10.5" customHeight="1">
      <c r="A27" s="537">
        <f t="shared" si="4"/>
        <v>202451</v>
      </c>
      <c r="B27" s="537"/>
      <c r="C27" s="537"/>
      <c r="D27" s="537">
        <v>397000</v>
      </c>
      <c r="E27" s="537"/>
      <c r="F27" s="537"/>
      <c r="G27" s="552">
        <v>46430</v>
      </c>
      <c r="H27" s="552"/>
      <c r="I27" s="552"/>
      <c r="J27" s="552"/>
      <c r="K27" s="448" t="str">
        <f t="shared" si="3"/>
        <v>+</v>
      </c>
      <c r="L27" s="448"/>
      <c r="M27" s="448">
        <v>36</v>
      </c>
      <c r="N27" s="448"/>
      <c r="O27" s="448"/>
      <c r="P27" s="537">
        <v>198050</v>
      </c>
      <c r="Q27" s="537"/>
      <c r="R27" s="537"/>
      <c r="S27" s="537"/>
      <c r="U27" s="421" t="s">
        <v>283</v>
      </c>
      <c r="V27" s="422"/>
      <c r="W27" s="422"/>
      <c r="X27" s="422"/>
      <c r="Y27" s="422"/>
      <c r="Z27" s="422"/>
      <c r="AA27" s="422"/>
      <c r="AB27" s="509"/>
      <c r="AC27" s="422" t="s">
        <v>284</v>
      </c>
      <c r="AD27" s="422"/>
      <c r="AE27" s="422"/>
      <c r="AF27" s="422"/>
      <c r="AG27" s="422"/>
      <c r="AH27" s="422"/>
      <c r="AI27" s="421" t="s">
        <v>285</v>
      </c>
      <c r="AJ27" s="422"/>
      <c r="AK27" s="422"/>
      <c r="AL27" s="422"/>
      <c r="AM27" s="509"/>
      <c r="AO27" s="545"/>
      <c r="AP27" s="546"/>
      <c r="AQ27" s="546"/>
      <c r="AR27" s="547"/>
      <c r="AS27" s="543"/>
      <c r="AT27" s="543"/>
      <c r="AU27" s="543"/>
      <c r="AV27" s="543"/>
      <c r="AW27" s="543"/>
      <c r="AX27" s="543"/>
      <c r="AY27" s="543"/>
      <c r="AZ27" s="543"/>
      <c r="BA27" s="543"/>
      <c r="BB27" s="543"/>
      <c r="BC27" s="543"/>
      <c r="BD27" s="543"/>
      <c r="BE27" s="543"/>
      <c r="BF27" s="543"/>
      <c r="BG27" s="544"/>
    </row>
    <row r="28" spans="1:59" ht="10.5" customHeight="1">
      <c r="A28" s="548" t="s">
        <v>253</v>
      </c>
      <c r="B28" s="548"/>
      <c r="C28" s="548"/>
      <c r="D28" s="542"/>
      <c r="E28" s="542"/>
      <c r="F28" s="542"/>
      <c r="G28" s="552">
        <v>109229</v>
      </c>
      <c r="H28" s="552"/>
      <c r="I28" s="552"/>
      <c r="J28" s="552"/>
      <c r="K28" s="448" t="str">
        <f t="shared" si="3"/>
        <v>+</v>
      </c>
      <c r="L28" s="448"/>
      <c r="M28" s="448">
        <v>39.6</v>
      </c>
      <c r="N28" s="448"/>
      <c r="O28" s="448"/>
      <c r="P28" s="537">
        <v>388350</v>
      </c>
      <c r="Q28" s="537"/>
      <c r="R28" s="537"/>
      <c r="S28" s="537"/>
      <c r="U28" s="432"/>
      <c r="V28" s="433"/>
      <c r="W28" s="433"/>
      <c r="X28" s="433"/>
      <c r="Y28" s="433"/>
      <c r="Z28" s="433"/>
      <c r="AA28" s="433"/>
      <c r="AB28" s="466"/>
      <c r="AC28" s="433" t="s">
        <v>241</v>
      </c>
      <c r="AD28" s="433"/>
      <c r="AE28" s="433"/>
      <c r="AF28" s="433"/>
      <c r="AG28" s="433"/>
      <c r="AH28" s="433"/>
      <c r="AI28" s="432" t="s">
        <v>286</v>
      </c>
      <c r="AJ28" s="433"/>
      <c r="AK28" s="433"/>
      <c r="AL28" s="433"/>
      <c r="AM28" s="466"/>
      <c r="AO28" s="539"/>
      <c r="AP28" s="540"/>
      <c r="AQ28" s="540"/>
      <c r="AR28" s="541"/>
      <c r="AS28" s="445"/>
      <c r="AT28" s="445"/>
      <c r="AU28" s="445"/>
      <c r="AV28" s="445"/>
      <c r="AW28" s="445"/>
      <c r="AX28" s="445"/>
      <c r="AY28" s="445"/>
      <c r="AZ28" s="445"/>
      <c r="BA28" s="445"/>
      <c r="BB28" s="445"/>
      <c r="BC28" s="445"/>
      <c r="BD28" s="445"/>
      <c r="BE28" s="445"/>
      <c r="BF28" s="445"/>
      <c r="BG28" s="446"/>
    </row>
    <row r="29" spans="1:59" ht="10.5" customHeight="1">
      <c r="A29" s="483" t="s">
        <v>287</v>
      </c>
      <c r="B29" s="484"/>
      <c r="C29" s="484"/>
      <c r="D29" s="484"/>
      <c r="E29" s="484"/>
      <c r="F29" s="484"/>
      <c r="G29" s="484"/>
      <c r="H29" s="484"/>
      <c r="I29" s="484"/>
      <c r="J29" s="484"/>
      <c r="K29" s="484"/>
      <c r="L29" s="484"/>
      <c r="M29" s="484"/>
      <c r="N29" s="484"/>
      <c r="O29" s="484"/>
      <c r="P29" s="484"/>
      <c r="Q29" s="484"/>
      <c r="R29" s="484"/>
      <c r="S29" s="485"/>
      <c r="U29" s="469" t="s">
        <v>288</v>
      </c>
      <c r="V29" s="470"/>
      <c r="W29" s="470"/>
      <c r="X29" s="470"/>
      <c r="Y29" s="470"/>
      <c r="Z29" s="470"/>
      <c r="AA29" s="470"/>
      <c r="AB29" s="471"/>
      <c r="AC29" s="467" t="s">
        <v>289</v>
      </c>
      <c r="AD29" s="467"/>
      <c r="AE29" s="467"/>
      <c r="AF29" s="467"/>
      <c r="AG29" s="467"/>
      <c r="AH29" s="467"/>
      <c r="AI29" s="469" t="s">
        <v>290</v>
      </c>
      <c r="AJ29" s="470"/>
      <c r="AK29" s="470"/>
      <c r="AL29" s="470"/>
      <c r="AM29" s="471"/>
      <c r="AO29" s="549" t="s">
        <v>274</v>
      </c>
      <c r="AP29" s="550"/>
      <c r="AQ29" s="550"/>
      <c r="AR29" s="551"/>
      <c r="AS29" s="442" t="s">
        <v>291</v>
      </c>
      <c r="AT29" s="442"/>
      <c r="AU29" s="442"/>
      <c r="AV29" s="442"/>
      <c r="AW29" s="442"/>
      <c r="AX29" s="442"/>
      <c r="AY29" s="442"/>
      <c r="AZ29" s="442"/>
      <c r="BA29" s="442"/>
      <c r="BB29" s="442"/>
      <c r="BC29" s="442"/>
      <c r="BD29" s="442"/>
      <c r="BE29" s="442"/>
      <c r="BF29" s="442"/>
      <c r="BG29" s="443"/>
    </row>
    <row r="30" spans="1:59" ht="10.5" customHeight="1">
      <c r="A30" s="542">
        <v>0</v>
      </c>
      <c r="B30" s="542"/>
      <c r="C30" s="542"/>
      <c r="D30" s="537">
        <v>8900</v>
      </c>
      <c r="E30" s="537"/>
      <c r="F30" s="537"/>
      <c r="G30" s="538">
        <v>0</v>
      </c>
      <c r="H30" s="538"/>
      <c r="I30" s="538"/>
      <c r="J30" s="538"/>
      <c r="K30" s="448" t="str">
        <f>"+"</f>
        <v>+</v>
      </c>
      <c r="L30" s="448"/>
      <c r="M30" s="448">
        <v>15</v>
      </c>
      <c r="N30" s="448"/>
      <c r="O30" s="448"/>
      <c r="P30" s="537">
        <v>0</v>
      </c>
      <c r="Q30" s="537"/>
      <c r="R30" s="537"/>
      <c r="S30" s="537"/>
      <c r="U30" s="469"/>
      <c r="V30" s="470"/>
      <c r="W30" s="470"/>
      <c r="X30" s="470"/>
      <c r="Y30" s="470"/>
      <c r="Z30" s="470"/>
      <c r="AA30" s="470"/>
      <c r="AB30" s="471"/>
      <c r="AC30" s="467"/>
      <c r="AD30" s="467"/>
      <c r="AE30" s="467"/>
      <c r="AF30" s="467"/>
      <c r="AG30" s="467"/>
      <c r="AH30" s="467"/>
      <c r="AI30" s="469" t="s">
        <v>292</v>
      </c>
      <c r="AJ30" s="470"/>
      <c r="AK30" s="470"/>
      <c r="AL30" s="470"/>
      <c r="AM30" s="471"/>
      <c r="AO30" s="545"/>
      <c r="AP30" s="546"/>
      <c r="AQ30" s="546"/>
      <c r="AR30" s="547"/>
      <c r="AS30" s="543"/>
      <c r="AT30" s="543"/>
      <c r="AU30" s="543"/>
      <c r="AV30" s="543"/>
      <c r="AW30" s="543"/>
      <c r="AX30" s="543"/>
      <c r="AY30" s="543"/>
      <c r="AZ30" s="543"/>
      <c r="BA30" s="543"/>
      <c r="BB30" s="543"/>
      <c r="BC30" s="543"/>
      <c r="BD30" s="543"/>
      <c r="BE30" s="543"/>
      <c r="BF30" s="543"/>
      <c r="BG30" s="544"/>
    </row>
    <row r="31" spans="1:59" ht="10.5" customHeight="1">
      <c r="A31" s="537">
        <f>D30+1</f>
        <v>8901</v>
      </c>
      <c r="B31" s="537"/>
      <c r="C31" s="537"/>
      <c r="D31" s="537">
        <v>36150</v>
      </c>
      <c r="E31" s="537"/>
      <c r="F31" s="537"/>
      <c r="G31" s="538">
        <v>870</v>
      </c>
      <c r="H31" s="538"/>
      <c r="I31" s="538"/>
      <c r="J31" s="538"/>
      <c r="K31" s="448" t="str">
        <f t="shared" ref="K31:K35" si="5">"+"</f>
        <v>+</v>
      </c>
      <c r="L31" s="448"/>
      <c r="M31" s="448">
        <v>15</v>
      </c>
      <c r="N31" s="448"/>
      <c r="O31" s="448"/>
      <c r="P31" s="537">
        <v>8700</v>
      </c>
      <c r="Q31" s="537"/>
      <c r="R31" s="537"/>
      <c r="S31" s="537"/>
      <c r="U31" s="421" t="s">
        <v>293</v>
      </c>
      <c r="V31" s="422"/>
      <c r="W31" s="422"/>
      <c r="X31" s="422"/>
      <c r="Y31" s="422"/>
      <c r="Z31" s="422"/>
      <c r="AA31" s="422"/>
      <c r="AB31" s="509"/>
      <c r="AC31" s="422" t="s">
        <v>294</v>
      </c>
      <c r="AD31" s="422"/>
      <c r="AE31" s="422"/>
      <c r="AF31" s="422"/>
      <c r="AG31" s="422"/>
      <c r="AH31" s="422"/>
      <c r="AI31" s="421" t="s">
        <v>290</v>
      </c>
      <c r="AJ31" s="422"/>
      <c r="AK31" s="422"/>
      <c r="AL31" s="422"/>
      <c r="AM31" s="509"/>
      <c r="AO31" s="545"/>
      <c r="AP31" s="546"/>
      <c r="AQ31" s="546"/>
      <c r="AR31" s="547"/>
      <c r="AS31" s="543"/>
      <c r="AT31" s="543"/>
      <c r="AU31" s="543"/>
      <c r="AV31" s="543"/>
      <c r="AW31" s="543"/>
      <c r="AX31" s="543"/>
      <c r="AY31" s="543"/>
      <c r="AZ31" s="543"/>
      <c r="BA31" s="543"/>
      <c r="BB31" s="543"/>
      <c r="BC31" s="543"/>
      <c r="BD31" s="543"/>
      <c r="BE31" s="543"/>
      <c r="BF31" s="543"/>
      <c r="BG31" s="544"/>
    </row>
    <row r="32" spans="1:59" ht="10.5" customHeight="1">
      <c r="A32" s="537">
        <f t="shared" ref="A32:A34" si="6">D31+1</f>
        <v>36151</v>
      </c>
      <c r="B32" s="537"/>
      <c r="C32" s="537"/>
      <c r="D32" s="537">
        <v>72960</v>
      </c>
      <c r="E32" s="537"/>
      <c r="F32" s="537"/>
      <c r="G32" s="538">
        <v>4867.5</v>
      </c>
      <c r="H32" s="538"/>
      <c r="I32" s="538"/>
      <c r="J32" s="538"/>
      <c r="K32" s="448" t="str">
        <f t="shared" si="5"/>
        <v>+</v>
      </c>
      <c r="L32" s="448"/>
      <c r="M32" s="448">
        <v>28</v>
      </c>
      <c r="N32" s="448"/>
      <c r="O32" s="448"/>
      <c r="P32" s="537">
        <v>35350</v>
      </c>
      <c r="Q32" s="537"/>
      <c r="R32" s="537"/>
      <c r="S32" s="537"/>
      <c r="U32" s="432"/>
      <c r="V32" s="433"/>
      <c r="W32" s="433"/>
      <c r="X32" s="433"/>
      <c r="Y32" s="433"/>
      <c r="Z32" s="433"/>
      <c r="AA32" s="433"/>
      <c r="AB32" s="466"/>
      <c r="AC32" s="433"/>
      <c r="AD32" s="433"/>
      <c r="AE32" s="433"/>
      <c r="AF32" s="433"/>
      <c r="AG32" s="433"/>
      <c r="AH32" s="433"/>
      <c r="AI32" s="432" t="s">
        <v>292</v>
      </c>
      <c r="AJ32" s="433"/>
      <c r="AK32" s="433"/>
      <c r="AL32" s="433"/>
      <c r="AM32" s="466"/>
      <c r="AO32" s="539"/>
      <c r="AP32" s="540"/>
      <c r="AQ32" s="540"/>
      <c r="AR32" s="541"/>
      <c r="AS32" s="445"/>
      <c r="AT32" s="445"/>
      <c r="AU32" s="445"/>
      <c r="AV32" s="445"/>
      <c r="AW32" s="445"/>
      <c r="AX32" s="445"/>
      <c r="AY32" s="445"/>
      <c r="AZ32" s="445"/>
      <c r="BA32" s="445"/>
      <c r="BB32" s="445"/>
      <c r="BC32" s="445"/>
      <c r="BD32" s="445"/>
      <c r="BE32" s="445"/>
      <c r="BF32" s="445"/>
      <c r="BG32" s="446"/>
    </row>
    <row r="33" spans="1:59" ht="10.5" customHeight="1">
      <c r="A33" s="537">
        <f t="shared" si="6"/>
        <v>72961</v>
      </c>
      <c r="B33" s="537"/>
      <c r="C33" s="537"/>
      <c r="D33" s="537">
        <v>111180</v>
      </c>
      <c r="E33" s="537"/>
      <c r="F33" s="537"/>
      <c r="G33" s="538">
        <v>13867.5</v>
      </c>
      <c r="H33" s="538"/>
      <c r="I33" s="538"/>
      <c r="J33" s="538"/>
      <c r="K33" s="448" t="str">
        <f t="shared" si="5"/>
        <v>+</v>
      </c>
      <c r="L33" s="448"/>
      <c r="M33" s="448">
        <v>31</v>
      </c>
      <c r="N33" s="448"/>
      <c r="O33" s="448"/>
      <c r="P33" s="537">
        <v>71350</v>
      </c>
      <c r="Q33" s="537"/>
      <c r="R33" s="537"/>
      <c r="S33" s="537"/>
      <c r="U33" s="469" t="s">
        <v>295</v>
      </c>
      <c r="V33" s="470"/>
      <c r="W33" s="470"/>
      <c r="X33" s="470"/>
      <c r="Y33" s="470"/>
      <c r="Z33" s="470"/>
      <c r="AA33" s="470"/>
      <c r="AB33" s="471"/>
      <c r="AC33" s="467" t="s">
        <v>296</v>
      </c>
      <c r="AD33" s="467"/>
      <c r="AE33" s="467"/>
      <c r="AF33" s="467"/>
      <c r="AG33" s="467"/>
      <c r="AH33" s="467"/>
      <c r="AI33" s="469" t="s">
        <v>297</v>
      </c>
      <c r="AJ33" s="470"/>
      <c r="AK33" s="470"/>
      <c r="AL33" s="470"/>
      <c r="AM33" s="471"/>
      <c r="AO33" s="549" t="s">
        <v>277</v>
      </c>
      <c r="AP33" s="550"/>
      <c r="AQ33" s="550"/>
      <c r="AR33" s="551"/>
      <c r="AS33" s="442" t="s">
        <v>298</v>
      </c>
      <c r="AT33" s="442"/>
      <c r="AU33" s="442"/>
      <c r="AV33" s="442"/>
      <c r="AW33" s="442"/>
      <c r="AX33" s="442"/>
      <c r="AY33" s="442"/>
      <c r="AZ33" s="442"/>
      <c r="BA33" s="442"/>
      <c r="BB33" s="442"/>
      <c r="BC33" s="442"/>
      <c r="BD33" s="442"/>
      <c r="BE33" s="442"/>
      <c r="BF33" s="442"/>
      <c r="BG33" s="443"/>
    </row>
    <row r="34" spans="1:59" ht="10.5" customHeight="1">
      <c r="A34" s="537">
        <f t="shared" si="6"/>
        <v>111181</v>
      </c>
      <c r="B34" s="537"/>
      <c r="C34" s="537"/>
      <c r="D34" s="537">
        <v>198560</v>
      </c>
      <c r="E34" s="537"/>
      <c r="F34" s="537"/>
      <c r="G34" s="538">
        <v>24332.5</v>
      </c>
      <c r="H34" s="538"/>
      <c r="I34" s="538"/>
      <c r="J34" s="538"/>
      <c r="K34" s="448" t="str">
        <f t="shared" si="5"/>
        <v>+</v>
      </c>
      <c r="L34" s="448"/>
      <c r="M34" s="448">
        <v>36</v>
      </c>
      <c r="N34" s="448"/>
      <c r="O34" s="448"/>
      <c r="P34" s="537">
        <v>108725</v>
      </c>
      <c r="Q34" s="537"/>
      <c r="R34" s="537"/>
      <c r="S34" s="537"/>
      <c r="U34" s="469" t="s">
        <v>299</v>
      </c>
      <c r="V34" s="470"/>
      <c r="W34" s="470"/>
      <c r="X34" s="470"/>
      <c r="Y34" s="470"/>
      <c r="Z34" s="470"/>
      <c r="AA34" s="470"/>
      <c r="AB34" s="471"/>
      <c r="AC34" s="467" t="s">
        <v>300</v>
      </c>
      <c r="AD34" s="467"/>
      <c r="AE34" s="467"/>
      <c r="AF34" s="467"/>
      <c r="AG34" s="467"/>
      <c r="AH34" s="467"/>
      <c r="AI34" s="469" t="s">
        <v>301</v>
      </c>
      <c r="AJ34" s="470"/>
      <c r="AK34" s="470"/>
      <c r="AL34" s="470"/>
      <c r="AM34" s="471"/>
      <c r="AO34" s="545"/>
      <c r="AP34" s="546"/>
      <c r="AQ34" s="546"/>
      <c r="AR34" s="547"/>
      <c r="AS34" s="543"/>
      <c r="AT34" s="543"/>
      <c r="AU34" s="543"/>
      <c r="AV34" s="543"/>
      <c r="AW34" s="543"/>
      <c r="AX34" s="543"/>
      <c r="AY34" s="543"/>
      <c r="AZ34" s="543"/>
      <c r="BA34" s="543"/>
      <c r="BB34" s="543"/>
      <c r="BC34" s="543"/>
      <c r="BD34" s="543"/>
      <c r="BE34" s="543"/>
      <c r="BF34" s="543"/>
      <c r="BG34" s="544"/>
    </row>
    <row r="35" spans="1:59" ht="10.5" customHeight="1">
      <c r="A35" s="548" t="s">
        <v>302</v>
      </c>
      <c r="B35" s="548"/>
      <c r="C35" s="548"/>
      <c r="D35" s="542"/>
      <c r="E35" s="542"/>
      <c r="F35" s="542"/>
      <c r="G35" s="538">
        <v>52531</v>
      </c>
      <c r="H35" s="538"/>
      <c r="I35" s="538"/>
      <c r="J35" s="538"/>
      <c r="K35" s="448" t="str">
        <f t="shared" si="5"/>
        <v>+</v>
      </c>
      <c r="L35" s="448"/>
      <c r="M35" s="448">
        <v>39.6</v>
      </c>
      <c r="N35" s="448"/>
      <c r="O35" s="448"/>
      <c r="P35" s="537">
        <v>194175</v>
      </c>
      <c r="Q35" s="537"/>
      <c r="R35" s="537"/>
      <c r="S35" s="537"/>
      <c r="U35" s="469"/>
      <c r="V35" s="470"/>
      <c r="W35" s="470"/>
      <c r="X35" s="470"/>
      <c r="Y35" s="470"/>
      <c r="Z35" s="470"/>
      <c r="AA35" s="470"/>
      <c r="AB35" s="471"/>
      <c r="AC35" s="467" t="s">
        <v>303</v>
      </c>
      <c r="AD35" s="467"/>
      <c r="AE35" s="467"/>
      <c r="AF35" s="467"/>
      <c r="AG35" s="467"/>
      <c r="AH35" s="467"/>
      <c r="AI35" s="105"/>
      <c r="AJ35" s="97"/>
      <c r="AK35" s="97"/>
      <c r="AL35" s="97"/>
      <c r="AM35" s="106"/>
      <c r="AO35" s="545"/>
      <c r="AP35" s="546"/>
      <c r="AQ35" s="546"/>
      <c r="AR35" s="547"/>
      <c r="AS35" s="543"/>
      <c r="AT35" s="543"/>
      <c r="AU35" s="543"/>
      <c r="AV35" s="543"/>
      <c r="AW35" s="543"/>
      <c r="AX35" s="543"/>
      <c r="AY35" s="543"/>
      <c r="AZ35" s="543"/>
      <c r="BA35" s="543"/>
      <c r="BB35" s="543"/>
      <c r="BC35" s="543"/>
      <c r="BD35" s="543"/>
      <c r="BE35" s="543"/>
      <c r="BF35" s="543"/>
      <c r="BG35" s="544"/>
    </row>
    <row r="36" spans="1:59" ht="10.5" customHeight="1">
      <c r="A36" s="483" t="s">
        <v>304</v>
      </c>
      <c r="B36" s="484"/>
      <c r="C36" s="484"/>
      <c r="D36" s="484"/>
      <c r="E36" s="484"/>
      <c r="F36" s="484"/>
      <c r="G36" s="484"/>
      <c r="H36" s="484"/>
      <c r="I36" s="484"/>
      <c r="J36" s="484"/>
      <c r="K36" s="484"/>
      <c r="L36" s="484"/>
      <c r="M36" s="484"/>
      <c r="N36" s="484"/>
      <c r="O36" s="484"/>
      <c r="P36" s="484"/>
      <c r="Q36" s="484"/>
      <c r="R36" s="484"/>
      <c r="S36" s="485"/>
      <c r="U36" s="421" t="s">
        <v>305</v>
      </c>
      <c r="V36" s="422"/>
      <c r="W36" s="422"/>
      <c r="X36" s="422"/>
      <c r="Y36" s="422"/>
      <c r="Z36" s="422"/>
      <c r="AA36" s="422"/>
      <c r="AB36" s="509"/>
      <c r="AC36" s="422" t="s">
        <v>306</v>
      </c>
      <c r="AD36" s="422"/>
      <c r="AE36" s="422"/>
      <c r="AF36" s="422"/>
      <c r="AG36" s="422"/>
      <c r="AH36" s="422"/>
      <c r="AI36" s="421" t="s">
        <v>307</v>
      </c>
      <c r="AJ36" s="422"/>
      <c r="AK36" s="422"/>
      <c r="AL36" s="422"/>
      <c r="AM36" s="509"/>
      <c r="AO36" s="545"/>
      <c r="AP36" s="546"/>
      <c r="AQ36" s="546"/>
      <c r="AR36" s="547"/>
      <c r="AS36" s="543"/>
      <c r="AT36" s="543"/>
      <c r="AU36" s="543"/>
      <c r="AV36" s="543"/>
      <c r="AW36" s="543"/>
      <c r="AX36" s="543"/>
      <c r="AY36" s="543"/>
      <c r="AZ36" s="543"/>
      <c r="BA36" s="543"/>
      <c r="BB36" s="543"/>
      <c r="BC36" s="543"/>
      <c r="BD36" s="543"/>
      <c r="BE36" s="543"/>
      <c r="BF36" s="543"/>
      <c r="BG36" s="544"/>
    </row>
    <row r="37" spans="1:59" ht="10.5" customHeight="1">
      <c r="A37" s="542">
        <v>0</v>
      </c>
      <c r="B37" s="542"/>
      <c r="C37" s="542"/>
      <c r="D37" s="537">
        <v>2400</v>
      </c>
      <c r="E37" s="537"/>
      <c r="F37" s="537"/>
      <c r="G37" s="538">
        <v>0</v>
      </c>
      <c r="H37" s="538"/>
      <c r="I37" s="538"/>
      <c r="J37" s="538"/>
      <c r="K37" s="448" t="str">
        <f>"+"</f>
        <v>+</v>
      </c>
      <c r="L37" s="448"/>
      <c r="M37" s="448">
        <v>15</v>
      </c>
      <c r="N37" s="448"/>
      <c r="O37" s="448"/>
      <c r="P37" s="537">
        <v>0</v>
      </c>
      <c r="Q37" s="537"/>
      <c r="R37" s="537"/>
      <c r="S37" s="537"/>
      <c r="U37" s="432"/>
      <c r="V37" s="433"/>
      <c r="W37" s="433"/>
      <c r="X37" s="433"/>
      <c r="Y37" s="433"/>
      <c r="Z37" s="433"/>
      <c r="AA37" s="433"/>
      <c r="AB37" s="466"/>
      <c r="AC37" s="433" t="s">
        <v>308</v>
      </c>
      <c r="AD37" s="433"/>
      <c r="AE37" s="433"/>
      <c r="AF37" s="433"/>
      <c r="AG37" s="433"/>
      <c r="AH37" s="433"/>
      <c r="AI37" s="107" t="s">
        <v>309</v>
      </c>
      <c r="AJ37" s="108"/>
      <c r="AK37" s="108"/>
      <c r="AL37" s="108"/>
      <c r="AM37" s="109"/>
      <c r="AO37" s="539"/>
      <c r="AP37" s="540"/>
      <c r="AQ37" s="540"/>
      <c r="AR37" s="541"/>
      <c r="AS37" s="445"/>
      <c r="AT37" s="445"/>
      <c r="AU37" s="445"/>
      <c r="AV37" s="445"/>
      <c r="AW37" s="445"/>
      <c r="AX37" s="445"/>
      <c r="AY37" s="445"/>
      <c r="AZ37" s="445"/>
      <c r="BA37" s="445"/>
      <c r="BB37" s="445"/>
      <c r="BC37" s="445"/>
      <c r="BD37" s="445"/>
      <c r="BE37" s="445"/>
      <c r="BF37" s="445"/>
      <c r="BG37" s="446"/>
    </row>
    <row r="38" spans="1:59" ht="10.5" customHeight="1">
      <c r="A38" s="537">
        <f>D37+1</f>
        <v>2401</v>
      </c>
      <c r="B38" s="537"/>
      <c r="C38" s="537"/>
      <c r="D38" s="537">
        <v>5600</v>
      </c>
      <c r="E38" s="537"/>
      <c r="F38" s="537"/>
      <c r="G38" s="538">
        <v>360</v>
      </c>
      <c r="H38" s="538"/>
      <c r="I38" s="538"/>
      <c r="J38" s="538"/>
      <c r="K38" s="448" t="str">
        <f t="shared" ref="K38:K41" si="7">"+"</f>
        <v>+</v>
      </c>
      <c r="L38" s="448"/>
      <c r="M38" s="448">
        <v>25</v>
      </c>
      <c r="N38" s="448"/>
      <c r="O38" s="448"/>
      <c r="P38" s="537">
        <v>2400</v>
      </c>
      <c r="Q38" s="537"/>
      <c r="R38" s="537"/>
      <c r="S38" s="537"/>
    </row>
    <row r="39" spans="1:59" ht="10.5" customHeight="1">
      <c r="A39" s="537">
        <f t="shared" ref="A39:A40" si="8">D38+1</f>
        <v>5601</v>
      </c>
      <c r="B39" s="537"/>
      <c r="C39" s="537"/>
      <c r="D39" s="537">
        <v>8500</v>
      </c>
      <c r="E39" s="537"/>
      <c r="F39" s="537"/>
      <c r="G39" s="538">
        <v>1160</v>
      </c>
      <c r="H39" s="538"/>
      <c r="I39" s="538"/>
      <c r="J39" s="538"/>
      <c r="K39" s="448" t="str">
        <f t="shared" si="7"/>
        <v>+</v>
      </c>
      <c r="L39" s="448"/>
      <c r="M39" s="448">
        <v>28</v>
      </c>
      <c r="N39" s="448"/>
      <c r="O39" s="448"/>
      <c r="P39" s="537">
        <v>5600</v>
      </c>
      <c r="Q39" s="537"/>
      <c r="R39" s="537"/>
      <c r="S39" s="537"/>
    </row>
    <row r="40" spans="1:59" ht="10.5" customHeight="1">
      <c r="A40" s="537">
        <f t="shared" si="8"/>
        <v>8501</v>
      </c>
      <c r="B40" s="537"/>
      <c r="C40" s="537"/>
      <c r="D40" s="537">
        <v>11650</v>
      </c>
      <c r="E40" s="537"/>
      <c r="F40" s="537"/>
      <c r="G40" s="538">
        <v>1972</v>
      </c>
      <c r="H40" s="538"/>
      <c r="I40" s="538"/>
      <c r="J40" s="538"/>
      <c r="K40" s="448" t="str">
        <f t="shared" si="7"/>
        <v>+</v>
      </c>
      <c r="L40" s="448"/>
      <c r="M40" s="448">
        <v>33</v>
      </c>
      <c r="N40" s="448"/>
      <c r="O40" s="448"/>
      <c r="P40" s="537">
        <v>8500</v>
      </c>
      <c r="Q40" s="537"/>
      <c r="R40" s="537"/>
      <c r="S40" s="537"/>
    </row>
    <row r="41" spans="1:59" ht="10.5" customHeight="1">
      <c r="A41" s="534" t="s">
        <v>310</v>
      </c>
      <c r="B41" s="535"/>
      <c r="C41" s="536"/>
      <c r="D41" s="537"/>
      <c r="E41" s="537"/>
      <c r="F41" s="537"/>
      <c r="G41" s="538">
        <v>3011.5</v>
      </c>
      <c r="H41" s="538"/>
      <c r="I41" s="538"/>
      <c r="J41" s="538"/>
      <c r="K41" s="448" t="str">
        <f t="shared" si="7"/>
        <v>+</v>
      </c>
      <c r="L41" s="448"/>
      <c r="M41" s="448">
        <v>35</v>
      </c>
      <c r="N41" s="448"/>
      <c r="O41" s="448"/>
      <c r="P41" s="537">
        <v>11650</v>
      </c>
      <c r="Q41" s="537"/>
      <c r="R41" s="537"/>
      <c r="S41" s="537"/>
    </row>
    <row r="43" spans="1:59" ht="10.5" customHeight="1">
      <c r="A43" s="434" t="s">
        <v>311</v>
      </c>
      <c r="B43" s="434"/>
      <c r="C43" s="434"/>
      <c r="D43" s="434"/>
      <c r="E43" s="434"/>
      <c r="F43" s="434"/>
      <c r="G43" s="434"/>
      <c r="H43" s="434"/>
      <c r="I43" s="434"/>
      <c r="J43" s="434"/>
      <c r="K43" s="434"/>
      <c r="L43" s="434"/>
      <c r="M43" s="434"/>
      <c r="N43" s="434"/>
      <c r="O43" s="434"/>
      <c r="P43" s="434"/>
      <c r="Q43" s="434"/>
      <c r="R43" s="434"/>
      <c r="S43" s="434"/>
      <c r="T43" s="434"/>
      <c r="U43" s="110"/>
      <c r="W43" s="434" t="s">
        <v>10</v>
      </c>
      <c r="X43" s="434"/>
      <c r="Y43" s="434"/>
      <c r="Z43" s="434"/>
      <c r="AA43" s="434"/>
      <c r="AB43" s="434"/>
      <c r="AC43" s="434"/>
      <c r="AD43" s="434"/>
      <c r="AE43" s="434"/>
      <c r="AF43" s="434"/>
      <c r="AG43" s="434"/>
      <c r="AH43" s="434"/>
      <c r="AI43" s="434"/>
      <c r="AJ43" s="434"/>
      <c r="AK43" s="434"/>
      <c r="AL43" s="434"/>
      <c r="AM43" s="434"/>
      <c r="AN43" s="434"/>
      <c r="AO43" s="434"/>
      <c r="AP43" s="434"/>
      <c r="AR43" s="434" t="s">
        <v>312</v>
      </c>
      <c r="AS43" s="434"/>
      <c r="AT43" s="434"/>
      <c r="AU43" s="434"/>
      <c r="AV43" s="434"/>
      <c r="AW43" s="434"/>
      <c r="AX43" s="434"/>
      <c r="AY43" s="434"/>
      <c r="AZ43" s="434"/>
      <c r="BA43" s="434"/>
      <c r="BB43" s="434"/>
      <c r="BC43" s="434"/>
      <c r="BD43" s="434"/>
      <c r="BE43" s="434"/>
      <c r="BF43" s="434"/>
      <c r="BG43" s="434"/>
    </row>
    <row r="44" spans="1:59" ht="10.5" customHeight="1">
      <c r="A44" s="263" t="s">
        <v>313</v>
      </c>
      <c r="B44" s="263"/>
      <c r="C44" s="263"/>
      <c r="D44" s="263"/>
      <c r="E44" s="263"/>
      <c r="F44" s="263"/>
      <c r="G44" s="263"/>
      <c r="H44" s="263"/>
      <c r="I44" s="263"/>
      <c r="J44" s="263"/>
      <c r="K44" s="263"/>
      <c r="L44" s="263"/>
      <c r="M44" s="263"/>
      <c r="N44" s="263"/>
      <c r="O44" s="263"/>
      <c r="P44" s="263"/>
      <c r="Q44" s="263"/>
      <c r="R44" s="263"/>
      <c r="S44" s="525">
        <v>255000</v>
      </c>
      <c r="T44" s="263"/>
      <c r="U44" s="263"/>
      <c r="W44" s="483" t="s">
        <v>314</v>
      </c>
      <c r="X44" s="484"/>
      <c r="Y44" s="484"/>
      <c r="Z44" s="484"/>
      <c r="AA44" s="484"/>
      <c r="AB44" s="484"/>
      <c r="AC44" s="484"/>
      <c r="AD44" s="484"/>
      <c r="AE44" s="484"/>
      <c r="AF44" s="484"/>
      <c r="AG44" s="484"/>
      <c r="AH44" s="484"/>
      <c r="AI44" s="484"/>
      <c r="AJ44" s="484"/>
      <c r="AK44" s="484"/>
      <c r="AL44" s="484"/>
      <c r="AM44" s="484"/>
      <c r="AN44" s="484"/>
      <c r="AO44" s="484"/>
      <c r="AP44" s="485"/>
      <c r="AR44" s="453" t="s">
        <v>315</v>
      </c>
      <c r="AS44" s="454"/>
      <c r="AT44" s="454"/>
      <c r="AU44" s="455"/>
      <c r="AV44" s="453" t="s">
        <v>316</v>
      </c>
      <c r="AW44" s="454"/>
      <c r="AX44" s="454"/>
      <c r="AY44" s="455"/>
      <c r="AZ44" s="453" t="s">
        <v>315</v>
      </c>
      <c r="BA44" s="454"/>
      <c r="BB44" s="454"/>
      <c r="BC44" s="455"/>
      <c r="BD44" s="453" t="s">
        <v>316</v>
      </c>
      <c r="BE44" s="454"/>
      <c r="BF44" s="454"/>
      <c r="BG44" s="455"/>
    </row>
    <row r="45" spans="1:59" ht="10.5" customHeight="1">
      <c r="A45" s="263" t="s">
        <v>317</v>
      </c>
      <c r="B45" s="263"/>
      <c r="C45" s="263"/>
      <c r="D45" s="263"/>
      <c r="E45" s="263"/>
      <c r="F45" s="263"/>
      <c r="G45" s="263"/>
      <c r="H45" s="263"/>
      <c r="I45" s="263"/>
      <c r="J45" s="263"/>
      <c r="K45" s="263"/>
      <c r="L45" s="263"/>
      <c r="M45" s="263"/>
      <c r="N45" s="263"/>
      <c r="O45" s="263"/>
      <c r="P45" s="263"/>
      <c r="Q45" s="263"/>
      <c r="R45" s="263"/>
      <c r="S45" s="525">
        <v>51000</v>
      </c>
      <c r="T45" s="263"/>
      <c r="U45" s="263"/>
      <c r="W45" s="421" t="s">
        <v>318</v>
      </c>
      <c r="X45" s="422"/>
      <c r="Y45" s="422"/>
      <c r="Z45" s="422"/>
      <c r="AA45" s="422"/>
      <c r="AB45" s="422"/>
      <c r="AC45" s="422"/>
      <c r="AD45" s="422"/>
      <c r="AE45" s="422"/>
      <c r="AF45" s="422"/>
      <c r="AG45" s="530">
        <v>66</v>
      </c>
      <c r="AH45" s="530"/>
      <c r="AI45" s="530"/>
      <c r="AJ45" s="530"/>
      <c r="AK45" s="530"/>
      <c r="AL45" s="530"/>
      <c r="AM45" s="530"/>
      <c r="AN45" s="530"/>
      <c r="AO45" s="530"/>
      <c r="AP45" s="531"/>
      <c r="AR45" s="491" t="s">
        <v>319</v>
      </c>
      <c r="AS45" s="492"/>
      <c r="AT45" s="492"/>
      <c r="AU45" s="493"/>
      <c r="AV45" s="491" t="s">
        <v>320</v>
      </c>
      <c r="AW45" s="492"/>
      <c r="AX45" s="492"/>
      <c r="AY45" s="493"/>
      <c r="AZ45" s="491" t="s">
        <v>319</v>
      </c>
      <c r="BA45" s="492"/>
      <c r="BB45" s="492"/>
      <c r="BC45" s="493"/>
      <c r="BD45" s="491" t="s">
        <v>320</v>
      </c>
      <c r="BE45" s="492"/>
      <c r="BF45" s="492"/>
      <c r="BG45" s="493"/>
    </row>
    <row r="46" spans="1:59" ht="10.5" customHeight="1">
      <c r="A46" s="263" t="s">
        <v>321</v>
      </c>
      <c r="B46" s="263"/>
      <c r="C46" s="263"/>
      <c r="D46" s="263"/>
      <c r="E46" s="263"/>
      <c r="F46" s="263"/>
      <c r="G46" s="263"/>
      <c r="H46" s="263"/>
      <c r="I46" s="263"/>
      <c r="J46" s="263"/>
      <c r="K46" s="263"/>
      <c r="L46" s="263"/>
      <c r="M46" s="263"/>
      <c r="N46" s="263"/>
      <c r="O46" s="263"/>
      <c r="P46" s="263"/>
      <c r="Q46" s="263"/>
      <c r="R46" s="263"/>
      <c r="S46" s="525">
        <v>205000</v>
      </c>
      <c r="T46" s="263"/>
      <c r="U46" s="263"/>
      <c r="W46" s="432" t="s">
        <v>322</v>
      </c>
      <c r="X46" s="433"/>
      <c r="Y46" s="433"/>
      <c r="Z46" s="433"/>
      <c r="AA46" s="433"/>
      <c r="AB46" s="433"/>
      <c r="AC46" s="433"/>
      <c r="AD46" s="433"/>
      <c r="AE46" s="433"/>
      <c r="AF46" s="433"/>
      <c r="AG46" s="526"/>
      <c r="AH46" s="526"/>
      <c r="AI46" s="526"/>
      <c r="AJ46" s="526"/>
      <c r="AK46" s="526"/>
      <c r="AL46" s="526"/>
      <c r="AM46" s="526"/>
      <c r="AN46" s="526"/>
      <c r="AO46" s="526"/>
      <c r="AP46" s="527"/>
      <c r="AR46" s="460" t="s">
        <v>323</v>
      </c>
      <c r="AS46" s="461"/>
      <c r="AT46" s="461"/>
      <c r="AU46" s="462"/>
      <c r="AV46" s="460" t="s">
        <v>324</v>
      </c>
      <c r="AW46" s="461"/>
      <c r="AX46" s="461"/>
      <c r="AY46" s="462"/>
      <c r="AZ46" s="460" t="s">
        <v>323</v>
      </c>
      <c r="BA46" s="461"/>
      <c r="BB46" s="461"/>
      <c r="BC46" s="462"/>
      <c r="BD46" s="460" t="s">
        <v>324</v>
      </c>
      <c r="BE46" s="461"/>
      <c r="BF46" s="461"/>
      <c r="BG46" s="462"/>
    </row>
    <row r="47" spans="1:59" ht="10.5" customHeight="1">
      <c r="A47" s="263" t="s">
        <v>325</v>
      </c>
      <c r="B47" s="263"/>
      <c r="C47" s="263"/>
      <c r="D47" s="263"/>
      <c r="E47" s="263"/>
      <c r="F47" s="263"/>
      <c r="G47" s="263"/>
      <c r="H47" s="263"/>
      <c r="I47" s="263"/>
      <c r="J47" s="263"/>
      <c r="K47" s="263"/>
      <c r="L47" s="263"/>
      <c r="M47" s="263"/>
      <c r="N47" s="263"/>
      <c r="O47" s="263"/>
      <c r="P47" s="263"/>
      <c r="Q47" s="263"/>
      <c r="R47" s="263"/>
      <c r="S47" s="525">
        <v>17500</v>
      </c>
      <c r="T47" s="263"/>
      <c r="U47" s="263"/>
      <c r="W47" s="476" t="s">
        <v>326</v>
      </c>
      <c r="X47" s="477"/>
      <c r="Y47" s="477"/>
      <c r="Z47" s="477"/>
      <c r="AA47" s="477"/>
      <c r="AB47" s="477"/>
      <c r="AC47" s="477"/>
      <c r="AD47" s="477"/>
      <c r="AE47" s="477"/>
      <c r="AF47" s="477"/>
      <c r="AG47" s="532" t="s">
        <v>327</v>
      </c>
      <c r="AH47" s="532"/>
      <c r="AI47" s="532"/>
      <c r="AJ47" s="532"/>
      <c r="AK47" s="532"/>
      <c r="AL47" s="532"/>
      <c r="AM47" s="532"/>
      <c r="AN47" s="532"/>
      <c r="AO47" s="532"/>
      <c r="AP47" s="533"/>
      <c r="AR47" s="510">
        <v>70</v>
      </c>
      <c r="AS47" s="510"/>
      <c r="AT47" s="510"/>
      <c r="AU47" s="510"/>
      <c r="AV47" s="511">
        <v>27.4</v>
      </c>
      <c r="AW47" s="511"/>
      <c r="AX47" s="511"/>
      <c r="AY47" s="511"/>
      <c r="AZ47" s="510">
        <v>90</v>
      </c>
      <c r="BA47" s="510"/>
      <c r="BB47" s="510"/>
      <c r="BC47" s="510"/>
      <c r="BD47" s="511">
        <v>11.4</v>
      </c>
      <c r="BE47" s="511"/>
      <c r="BF47" s="511"/>
      <c r="BG47" s="511"/>
    </row>
    <row r="48" spans="1:59" ht="10.5" customHeight="1">
      <c r="A48" s="421" t="s">
        <v>328</v>
      </c>
      <c r="B48" s="422"/>
      <c r="C48" s="422"/>
      <c r="D48" s="422"/>
      <c r="E48" s="422"/>
      <c r="F48" s="422"/>
      <c r="G48" s="422"/>
      <c r="H48" s="422"/>
      <c r="I48" s="422"/>
      <c r="J48" s="422"/>
      <c r="K48" s="422"/>
      <c r="L48" s="422"/>
      <c r="M48" s="422"/>
      <c r="N48" s="422"/>
      <c r="O48" s="422"/>
      <c r="P48" s="422"/>
      <c r="Q48" s="422"/>
      <c r="R48" s="422"/>
      <c r="S48" s="512">
        <v>5500</v>
      </c>
      <c r="T48" s="422"/>
      <c r="U48" s="509"/>
      <c r="W48" s="421" t="s">
        <v>329</v>
      </c>
      <c r="X48" s="422"/>
      <c r="Y48" s="422"/>
      <c r="Z48" s="422"/>
      <c r="AA48" s="422"/>
      <c r="AB48" s="422"/>
      <c r="AC48" s="422"/>
      <c r="AD48" s="422"/>
      <c r="AE48" s="422"/>
      <c r="AF48" s="422"/>
      <c r="AG48" s="530" t="s">
        <v>330</v>
      </c>
      <c r="AH48" s="530"/>
      <c r="AI48" s="530"/>
      <c r="AJ48" s="530"/>
      <c r="AK48" s="530"/>
      <c r="AL48" s="530"/>
      <c r="AM48" s="530"/>
      <c r="AN48" s="530"/>
      <c r="AO48" s="530"/>
      <c r="AP48" s="531"/>
      <c r="AR48" s="510">
        <v>71</v>
      </c>
      <c r="AS48" s="510"/>
      <c r="AT48" s="510"/>
      <c r="AU48" s="510"/>
      <c r="AV48" s="511">
        <v>26.5</v>
      </c>
      <c r="AW48" s="511"/>
      <c r="AX48" s="511"/>
      <c r="AY48" s="511"/>
      <c r="AZ48" s="510">
        <v>91</v>
      </c>
      <c r="BA48" s="510"/>
      <c r="BB48" s="510"/>
      <c r="BC48" s="510"/>
      <c r="BD48" s="511">
        <v>10.8</v>
      </c>
      <c r="BE48" s="511"/>
      <c r="BF48" s="511"/>
      <c r="BG48" s="511"/>
    </row>
    <row r="49" spans="1:59" ht="10.5" customHeight="1">
      <c r="A49" s="432" t="s">
        <v>331</v>
      </c>
      <c r="B49" s="433"/>
      <c r="C49" s="433"/>
      <c r="D49" s="433"/>
      <c r="E49" s="433"/>
      <c r="F49" s="433"/>
      <c r="G49" s="433"/>
      <c r="H49" s="433"/>
      <c r="I49" s="433"/>
      <c r="J49" s="433"/>
      <c r="K49" s="433"/>
      <c r="L49" s="433"/>
      <c r="M49" s="433"/>
      <c r="N49" s="433"/>
      <c r="O49" s="433"/>
      <c r="P49" s="433"/>
      <c r="Q49" s="433"/>
      <c r="R49" s="433"/>
      <c r="S49" s="107"/>
      <c r="T49" s="108"/>
      <c r="U49" s="109"/>
      <c r="W49" s="469"/>
      <c r="X49" s="470"/>
      <c r="Y49" s="470"/>
      <c r="Z49" s="470"/>
      <c r="AA49" s="470"/>
      <c r="AB49" s="470"/>
      <c r="AC49" s="470"/>
      <c r="AD49" s="470"/>
      <c r="AE49" s="470"/>
      <c r="AF49" s="470"/>
      <c r="AG49" s="528" t="s">
        <v>332</v>
      </c>
      <c r="AH49" s="528"/>
      <c r="AI49" s="528"/>
      <c r="AJ49" s="528"/>
      <c r="AK49" s="528"/>
      <c r="AL49" s="528"/>
      <c r="AM49" s="528"/>
      <c r="AN49" s="528"/>
      <c r="AO49" s="528"/>
      <c r="AP49" s="529"/>
      <c r="AR49" s="510">
        <v>72</v>
      </c>
      <c r="AS49" s="510"/>
      <c r="AT49" s="510"/>
      <c r="AU49" s="510"/>
      <c r="AV49" s="511">
        <v>25.6</v>
      </c>
      <c r="AW49" s="511"/>
      <c r="AX49" s="511"/>
      <c r="AY49" s="511"/>
      <c r="AZ49" s="510">
        <v>92</v>
      </c>
      <c r="BA49" s="510"/>
      <c r="BB49" s="510"/>
      <c r="BC49" s="510"/>
      <c r="BD49" s="511">
        <v>10.199999999999999</v>
      </c>
      <c r="BE49" s="511"/>
      <c r="BF49" s="511"/>
      <c r="BG49" s="511"/>
    </row>
    <row r="50" spans="1:59" ht="10.5" customHeight="1">
      <c r="A50" s="263" t="s">
        <v>333</v>
      </c>
      <c r="B50" s="263"/>
      <c r="C50" s="263"/>
      <c r="D50" s="263"/>
      <c r="E50" s="263"/>
      <c r="F50" s="263"/>
      <c r="G50" s="263"/>
      <c r="H50" s="263"/>
      <c r="I50" s="263"/>
      <c r="J50" s="263"/>
      <c r="K50" s="263"/>
      <c r="L50" s="263"/>
      <c r="M50" s="263"/>
      <c r="N50" s="263"/>
      <c r="O50" s="263"/>
      <c r="P50" s="263"/>
      <c r="Q50" s="263"/>
      <c r="R50" s="263"/>
      <c r="S50" s="525">
        <v>12000</v>
      </c>
      <c r="T50" s="263"/>
      <c r="U50" s="263"/>
      <c r="W50" s="432"/>
      <c r="X50" s="433"/>
      <c r="Y50" s="433"/>
      <c r="Z50" s="433"/>
      <c r="AA50" s="433"/>
      <c r="AB50" s="433"/>
      <c r="AC50" s="433"/>
      <c r="AD50" s="433"/>
      <c r="AE50" s="433"/>
      <c r="AF50" s="433"/>
      <c r="AG50" s="526" t="s">
        <v>334</v>
      </c>
      <c r="AH50" s="526"/>
      <c r="AI50" s="526"/>
      <c r="AJ50" s="526"/>
      <c r="AK50" s="526"/>
      <c r="AL50" s="526"/>
      <c r="AM50" s="526"/>
      <c r="AN50" s="526"/>
      <c r="AO50" s="526"/>
      <c r="AP50" s="527"/>
      <c r="AR50" s="510">
        <v>73</v>
      </c>
      <c r="AS50" s="510"/>
      <c r="AT50" s="510"/>
      <c r="AU50" s="510"/>
      <c r="AV50" s="511">
        <v>24.7</v>
      </c>
      <c r="AW50" s="511"/>
      <c r="AX50" s="511"/>
      <c r="AY50" s="511"/>
      <c r="AZ50" s="510">
        <v>93</v>
      </c>
      <c r="BA50" s="510"/>
      <c r="BB50" s="510"/>
      <c r="BC50" s="510"/>
      <c r="BD50" s="511">
        <v>9.6</v>
      </c>
      <c r="BE50" s="511"/>
      <c r="BF50" s="511"/>
      <c r="BG50" s="511"/>
    </row>
    <row r="51" spans="1:59" ht="10.5" customHeight="1">
      <c r="A51" s="263" t="s">
        <v>335</v>
      </c>
      <c r="B51" s="263"/>
      <c r="C51" s="263"/>
      <c r="D51" s="263"/>
      <c r="E51" s="263"/>
      <c r="F51" s="263"/>
      <c r="G51" s="263"/>
      <c r="H51" s="263"/>
      <c r="I51" s="263"/>
      <c r="J51" s="263"/>
      <c r="K51" s="263"/>
      <c r="L51" s="263"/>
      <c r="M51" s="263"/>
      <c r="N51" s="263"/>
      <c r="O51" s="263"/>
      <c r="P51" s="263"/>
      <c r="Q51" s="263"/>
      <c r="R51" s="263"/>
      <c r="S51" s="525">
        <v>2500</v>
      </c>
      <c r="T51" s="263"/>
      <c r="U51" s="263"/>
      <c r="W51" s="483" t="s">
        <v>336</v>
      </c>
      <c r="X51" s="484"/>
      <c r="Y51" s="484"/>
      <c r="Z51" s="484"/>
      <c r="AA51" s="484"/>
      <c r="AB51" s="484"/>
      <c r="AC51" s="484"/>
      <c r="AD51" s="484"/>
      <c r="AE51" s="484"/>
      <c r="AF51" s="484"/>
      <c r="AG51" s="484"/>
      <c r="AH51" s="484"/>
      <c r="AI51" s="484"/>
      <c r="AJ51" s="484"/>
      <c r="AK51" s="484"/>
      <c r="AL51" s="484"/>
      <c r="AM51" s="484"/>
      <c r="AN51" s="484"/>
      <c r="AO51" s="484"/>
      <c r="AP51" s="485"/>
      <c r="AR51" s="510">
        <v>74</v>
      </c>
      <c r="AS51" s="510"/>
      <c r="AT51" s="510"/>
      <c r="AU51" s="510"/>
      <c r="AV51" s="511">
        <v>23.8</v>
      </c>
      <c r="AW51" s="511"/>
      <c r="AX51" s="511"/>
      <c r="AY51" s="511"/>
      <c r="AZ51" s="510">
        <v>94</v>
      </c>
      <c r="BA51" s="510"/>
      <c r="BB51" s="510"/>
      <c r="BC51" s="510"/>
      <c r="BD51" s="511">
        <v>9.1</v>
      </c>
      <c r="BE51" s="511"/>
      <c r="BF51" s="511"/>
      <c r="BG51" s="511"/>
    </row>
    <row r="52" spans="1:59" ht="10.5" customHeight="1">
      <c r="A52" s="263" t="s">
        <v>337</v>
      </c>
      <c r="B52" s="263"/>
      <c r="C52" s="263"/>
      <c r="D52" s="263"/>
      <c r="E52" s="263"/>
      <c r="F52" s="263"/>
      <c r="G52" s="263"/>
      <c r="H52" s="263"/>
      <c r="I52" s="263"/>
      <c r="J52" s="263"/>
      <c r="K52" s="263"/>
      <c r="L52" s="263"/>
      <c r="M52" s="263"/>
      <c r="N52" s="263"/>
      <c r="O52" s="263"/>
      <c r="P52" s="263"/>
      <c r="Q52" s="263"/>
      <c r="R52" s="263"/>
      <c r="S52" s="525">
        <v>17500</v>
      </c>
      <c r="T52" s="263"/>
      <c r="U52" s="263"/>
      <c r="W52" s="432" t="s">
        <v>338</v>
      </c>
      <c r="X52" s="433"/>
      <c r="Y52" s="433"/>
      <c r="Z52" s="433"/>
      <c r="AA52" s="433"/>
      <c r="AB52" s="433"/>
      <c r="AC52" s="433"/>
      <c r="AD52" s="433"/>
      <c r="AE52" s="433"/>
      <c r="AF52" s="466"/>
      <c r="AG52" s="520" t="s">
        <v>339</v>
      </c>
      <c r="AH52" s="521"/>
      <c r="AI52" s="521"/>
      <c r="AJ52" s="522"/>
      <c r="AK52" s="520" t="s">
        <v>340</v>
      </c>
      <c r="AL52" s="521"/>
      <c r="AM52" s="521"/>
      <c r="AN52" s="521"/>
      <c r="AO52" s="521"/>
      <c r="AP52" s="522"/>
      <c r="AR52" s="510">
        <v>75</v>
      </c>
      <c r="AS52" s="510"/>
      <c r="AT52" s="510"/>
      <c r="AU52" s="510"/>
      <c r="AV52" s="511">
        <v>22.9</v>
      </c>
      <c r="AW52" s="511"/>
      <c r="AX52" s="511"/>
      <c r="AY52" s="511"/>
      <c r="AZ52" s="510">
        <v>95</v>
      </c>
      <c r="BA52" s="510"/>
      <c r="BB52" s="510"/>
      <c r="BC52" s="510"/>
      <c r="BD52" s="511">
        <v>8.6</v>
      </c>
      <c r="BE52" s="511"/>
      <c r="BF52" s="511"/>
      <c r="BG52" s="511"/>
    </row>
    <row r="53" spans="1:59" ht="10.5" customHeight="1">
      <c r="A53" s="263" t="s">
        <v>341</v>
      </c>
      <c r="B53" s="263"/>
      <c r="C53" s="263"/>
      <c r="D53" s="263"/>
      <c r="E53" s="263"/>
      <c r="F53" s="263"/>
      <c r="G53" s="263"/>
      <c r="H53" s="263"/>
      <c r="I53" s="263"/>
      <c r="J53" s="263"/>
      <c r="K53" s="263"/>
      <c r="L53" s="263"/>
      <c r="M53" s="263"/>
      <c r="N53" s="263"/>
      <c r="O53" s="263"/>
      <c r="P53" s="263"/>
      <c r="Q53" s="263"/>
      <c r="R53" s="263"/>
      <c r="S53" s="525">
        <v>5500</v>
      </c>
      <c r="T53" s="263"/>
      <c r="U53" s="263"/>
      <c r="W53" s="263" t="s">
        <v>342</v>
      </c>
      <c r="X53" s="263"/>
      <c r="Y53" s="263"/>
      <c r="Z53" s="263"/>
      <c r="AA53" s="263"/>
      <c r="AB53" s="263"/>
      <c r="AC53" s="263"/>
      <c r="AD53" s="263"/>
      <c r="AE53" s="263"/>
      <c r="AF53" s="263"/>
      <c r="AG53" s="490">
        <v>6.2E-2</v>
      </c>
      <c r="AH53" s="490"/>
      <c r="AI53" s="490"/>
      <c r="AJ53" s="490"/>
      <c r="AK53" s="524">
        <v>7049</v>
      </c>
      <c r="AL53" s="524"/>
      <c r="AM53" s="524"/>
      <c r="AN53" s="524"/>
      <c r="AO53" s="524"/>
      <c r="AP53" s="524"/>
      <c r="AR53" s="510">
        <v>76</v>
      </c>
      <c r="AS53" s="510"/>
      <c r="AT53" s="510"/>
      <c r="AU53" s="510"/>
      <c r="AV53" s="511">
        <v>22</v>
      </c>
      <c r="AW53" s="511"/>
      <c r="AX53" s="511"/>
      <c r="AY53" s="511"/>
      <c r="AZ53" s="510">
        <v>96</v>
      </c>
      <c r="BA53" s="510"/>
      <c r="BB53" s="510"/>
      <c r="BC53" s="510"/>
      <c r="BD53" s="511">
        <v>8.1</v>
      </c>
      <c r="BE53" s="511"/>
      <c r="BF53" s="511"/>
      <c r="BG53" s="511"/>
    </row>
    <row r="54" spans="1:59" ht="10.5" customHeight="1">
      <c r="W54" s="263" t="s">
        <v>343</v>
      </c>
      <c r="X54" s="263"/>
      <c r="Y54" s="263"/>
      <c r="Z54" s="263"/>
      <c r="AA54" s="263"/>
      <c r="AB54" s="263"/>
      <c r="AC54" s="263"/>
      <c r="AD54" s="263"/>
      <c r="AE54" s="263"/>
      <c r="AF54" s="263"/>
      <c r="AG54" s="490">
        <v>6.2E-2</v>
      </c>
      <c r="AH54" s="490"/>
      <c r="AI54" s="490"/>
      <c r="AJ54" s="490"/>
      <c r="AK54" s="524">
        <v>7049</v>
      </c>
      <c r="AL54" s="524"/>
      <c r="AM54" s="524"/>
      <c r="AN54" s="524"/>
      <c r="AO54" s="524"/>
      <c r="AP54" s="524"/>
      <c r="AR54" s="510">
        <v>77</v>
      </c>
      <c r="AS54" s="510"/>
      <c r="AT54" s="510"/>
      <c r="AU54" s="510"/>
      <c r="AV54" s="511">
        <v>21.2</v>
      </c>
      <c r="AW54" s="511"/>
      <c r="AX54" s="511"/>
      <c r="AY54" s="511"/>
      <c r="AZ54" s="510">
        <v>97</v>
      </c>
      <c r="BA54" s="510"/>
      <c r="BB54" s="510"/>
      <c r="BC54" s="510"/>
      <c r="BD54" s="511">
        <v>7.6</v>
      </c>
      <c r="BE54" s="511"/>
      <c r="BF54" s="511"/>
      <c r="BG54" s="511"/>
    </row>
    <row r="55" spans="1:59" ht="10.5" customHeight="1">
      <c r="A55" s="434" t="s">
        <v>344</v>
      </c>
      <c r="B55" s="434"/>
      <c r="C55" s="434"/>
      <c r="D55" s="434"/>
      <c r="E55" s="434"/>
      <c r="F55" s="434"/>
      <c r="G55" s="434"/>
      <c r="H55" s="434"/>
      <c r="I55" s="434"/>
      <c r="J55" s="434"/>
      <c r="K55" s="434"/>
      <c r="L55" s="434"/>
      <c r="M55" s="434"/>
      <c r="N55" s="434"/>
      <c r="O55" s="434"/>
      <c r="P55" s="434"/>
      <c r="Q55" s="434"/>
      <c r="R55" s="434"/>
      <c r="S55" s="434"/>
      <c r="T55" s="434"/>
      <c r="U55" s="110"/>
      <c r="W55" s="263" t="s">
        <v>345</v>
      </c>
      <c r="X55" s="263"/>
      <c r="Y55" s="263"/>
      <c r="Z55" s="263"/>
      <c r="AA55" s="263"/>
      <c r="AB55" s="263"/>
      <c r="AC55" s="263"/>
      <c r="AD55" s="263"/>
      <c r="AE55" s="263"/>
      <c r="AF55" s="263"/>
      <c r="AG55" s="490">
        <v>0.124</v>
      </c>
      <c r="AH55" s="490"/>
      <c r="AI55" s="490"/>
      <c r="AJ55" s="490"/>
      <c r="AK55" s="524">
        <v>14099</v>
      </c>
      <c r="AL55" s="524"/>
      <c r="AM55" s="524"/>
      <c r="AN55" s="524"/>
      <c r="AO55" s="524"/>
      <c r="AP55" s="524"/>
      <c r="AR55" s="510">
        <v>78</v>
      </c>
      <c r="AS55" s="510"/>
      <c r="AT55" s="510"/>
      <c r="AU55" s="510"/>
      <c r="AV55" s="511">
        <v>20.3</v>
      </c>
      <c r="AW55" s="511"/>
      <c r="AX55" s="511"/>
      <c r="AY55" s="511"/>
      <c r="AZ55" s="510">
        <v>98</v>
      </c>
      <c r="BA55" s="510"/>
      <c r="BB55" s="510"/>
      <c r="BC55" s="510"/>
      <c r="BD55" s="511">
        <v>7.1</v>
      </c>
      <c r="BE55" s="511"/>
      <c r="BF55" s="511"/>
      <c r="BG55" s="511"/>
    </row>
    <row r="56" spans="1:59" ht="10.5" customHeight="1">
      <c r="A56" s="453" t="s">
        <v>346</v>
      </c>
      <c r="B56" s="454"/>
      <c r="C56" s="454"/>
      <c r="D56" s="454"/>
      <c r="E56" s="453" t="s">
        <v>347</v>
      </c>
      <c r="F56" s="454"/>
      <c r="G56" s="455"/>
      <c r="H56" s="453" t="s">
        <v>348</v>
      </c>
      <c r="I56" s="454"/>
      <c r="J56" s="455"/>
      <c r="K56" s="454" t="s">
        <v>349</v>
      </c>
      <c r="L56" s="454"/>
      <c r="M56" s="454"/>
      <c r="N56" s="454"/>
      <c r="O56" s="454"/>
      <c r="P56" s="454"/>
      <c r="Q56" s="454"/>
      <c r="R56" s="454"/>
      <c r="S56" s="454"/>
      <c r="T56" s="454"/>
      <c r="U56" s="455"/>
      <c r="W56" s="476"/>
      <c r="X56" s="477"/>
      <c r="Y56" s="477"/>
      <c r="Z56" s="477"/>
      <c r="AA56" s="477"/>
      <c r="AB56" s="477"/>
      <c r="AC56" s="477"/>
      <c r="AD56" s="477"/>
      <c r="AE56" s="477"/>
      <c r="AF56" s="477"/>
      <c r="AG56" s="523"/>
      <c r="AH56" s="523"/>
      <c r="AI56" s="523"/>
      <c r="AJ56" s="523"/>
      <c r="AK56" s="410"/>
      <c r="AL56" s="410"/>
      <c r="AM56" s="410"/>
      <c r="AN56" s="410"/>
      <c r="AO56" s="410"/>
      <c r="AP56" s="411"/>
      <c r="AR56" s="510">
        <v>79</v>
      </c>
      <c r="AS56" s="510"/>
      <c r="AT56" s="510"/>
      <c r="AU56" s="510"/>
      <c r="AV56" s="511">
        <v>19.5</v>
      </c>
      <c r="AW56" s="511"/>
      <c r="AX56" s="511"/>
      <c r="AY56" s="511"/>
      <c r="AZ56" s="510">
        <v>99</v>
      </c>
      <c r="BA56" s="510"/>
      <c r="BB56" s="510"/>
      <c r="BC56" s="510"/>
      <c r="BD56" s="511">
        <v>6.7</v>
      </c>
      <c r="BE56" s="511"/>
      <c r="BF56" s="511"/>
      <c r="BG56" s="511"/>
    </row>
    <row r="57" spans="1:59" ht="10.5" customHeight="1">
      <c r="A57" s="460"/>
      <c r="B57" s="461"/>
      <c r="C57" s="461"/>
      <c r="D57" s="461"/>
      <c r="E57" s="460" t="s">
        <v>350</v>
      </c>
      <c r="F57" s="461"/>
      <c r="G57" s="462"/>
      <c r="H57" s="460" t="s">
        <v>351</v>
      </c>
      <c r="I57" s="461"/>
      <c r="J57" s="462"/>
      <c r="K57" s="461"/>
      <c r="L57" s="461"/>
      <c r="M57" s="461"/>
      <c r="N57" s="461"/>
      <c r="O57" s="461"/>
      <c r="P57" s="461"/>
      <c r="Q57" s="461"/>
      <c r="R57" s="461"/>
      <c r="S57" s="461"/>
      <c r="T57" s="461"/>
      <c r="U57" s="462"/>
      <c r="W57" s="476" t="s">
        <v>352</v>
      </c>
      <c r="X57" s="477"/>
      <c r="Y57" s="477"/>
      <c r="Z57" s="477"/>
      <c r="AA57" s="477"/>
      <c r="AB57" s="477"/>
      <c r="AC57" s="477"/>
      <c r="AD57" s="477"/>
      <c r="AE57" s="477"/>
      <c r="AF57" s="478"/>
      <c r="AG57" s="520" t="s">
        <v>339</v>
      </c>
      <c r="AH57" s="521"/>
      <c r="AI57" s="521"/>
      <c r="AJ57" s="522"/>
      <c r="AK57" s="520" t="s">
        <v>340</v>
      </c>
      <c r="AL57" s="521"/>
      <c r="AM57" s="521"/>
      <c r="AN57" s="521"/>
      <c r="AO57" s="521"/>
      <c r="AP57" s="522"/>
      <c r="AR57" s="510">
        <v>80</v>
      </c>
      <c r="AS57" s="510"/>
      <c r="AT57" s="510"/>
      <c r="AU57" s="510"/>
      <c r="AV57" s="511">
        <v>18.7</v>
      </c>
      <c r="AW57" s="511"/>
      <c r="AX57" s="511"/>
      <c r="AY57" s="511"/>
      <c r="AZ57" s="510">
        <v>100</v>
      </c>
      <c r="BA57" s="510"/>
      <c r="BB57" s="510"/>
      <c r="BC57" s="510"/>
      <c r="BD57" s="511">
        <v>6.3</v>
      </c>
      <c r="BE57" s="511"/>
      <c r="BF57" s="511"/>
      <c r="BG57" s="511"/>
    </row>
    <row r="58" spans="1:59" ht="10.5" customHeight="1">
      <c r="A58" s="421" t="s">
        <v>353</v>
      </c>
      <c r="B58" s="422"/>
      <c r="C58" s="422"/>
      <c r="D58" s="422"/>
      <c r="E58" s="519">
        <v>5000</v>
      </c>
      <c r="F58" s="422"/>
      <c r="G58" s="509"/>
      <c r="H58" s="519">
        <v>1000</v>
      </c>
      <c r="I58" s="422"/>
      <c r="J58" s="509"/>
      <c r="K58" s="422" t="s">
        <v>354</v>
      </c>
      <c r="L58" s="422"/>
      <c r="M58" s="422"/>
      <c r="N58" s="422"/>
      <c r="O58" s="422"/>
      <c r="P58" s="422"/>
      <c r="Q58" s="422"/>
      <c r="R58" s="422"/>
      <c r="S58" s="422"/>
      <c r="T58" s="422"/>
      <c r="U58" s="509"/>
      <c r="W58" s="263" t="s">
        <v>342</v>
      </c>
      <c r="X58" s="263"/>
      <c r="Y58" s="263"/>
      <c r="Z58" s="263"/>
      <c r="AA58" s="263"/>
      <c r="AB58" s="263"/>
      <c r="AC58" s="263"/>
      <c r="AD58" s="263"/>
      <c r="AE58" s="263"/>
      <c r="AF58" s="263"/>
      <c r="AG58" s="490">
        <v>1.4500000000000001E-2</v>
      </c>
      <c r="AH58" s="490"/>
      <c r="AI58" s="490"/>
      <c r="AJ58" s="490"/>
      <c r="AK58" s="448" t="s">
        <v>355</v>
      </c>
      <c r="AL58" s="448"/>
      <c r="AM58" s="448"/>
      <c r="AN58" s="448"/>
      <c r="AO58" s="448"/>
      <c r="AP58" s="448"/>
      <c r="AR58" s="510">
        <v>81</v>
      </c>
      <c r="AS58" s="510"/>
      <c r="AT58" s="510"/>
      <c r="AU58" s="510"/>
      <c r="AV58" s="511">
        <v>17.899999999999999</v>
      </c>
      <c r="AW58" s="511"/>
      <c r="AX58" s="511"/>
      <c r="AY58" s="511"/>
      <c r="AZ58" s="510">
        <v>101</v>
      </c>
      <c r="BA58" s="510"/>
      <c r="BB58" s="510"/>
      <c r="BC58" s="510"/>
      <c r="BD58" s="511">
        <v>5.9</v>
      </c>
      <c r="BE58" s="511"/>
      <c r="BF58" s="511"/>
      <c r="BG58" s="511"/>
    </row>
    <row r="59" spans="1:59" ht="10.5" customHeight="1">
      <c r="A59" s="432" t="s">
        <v>356</v>
      </c>
      <c r="B59" s="433"/>
      <c r="C59" s="433"/>
      <c r="D59" s="433"/>
      <c r="E59" s="107"/>
      <c r="F59" s="108"/>
      <c r="G59" s="109"/>
      <c r="H59" s="107"/>
      <c r="I59" s="108"/>
      <c r="J59" s="109"/>
      <c r="K59" s="433"/>
      <c r="L59" s="433"/>
      <c r="M59" s="433"/>
      <c r="N59" s="433"/>
      <c r="O59" s="433"/>
      <c r="P59" s="433"/>
      <c r="Q59" s="433"/>
      <c r="R59" s="433"/>
      <c r="S59" s="433"/>
      <c r="T59" s="433"/>
      <c r="U59" s="466"/>
      <c r="W59" s="263" t="s">
        <v>343</v>
      </c>
      <c r="X59" s="263"/>
      <c r="Y59" s="263"/>
      <c r="Z59" s="263"/>
      <c r="AA59" s="263"/>
      <c r="AB59" s="263"/>
      <c r="AC59" s="263"/>
      <c r="AD59" s="263"/>
      <c r="AE59" s="263"/>
      <c r="AF59" s="263"/>
      <c r="AG59" s="490">
        <v>1.4500000000000001E-2</v>
      </c>
      <c r="AH59" s="490"/>
      <c r="AI59" s="490"/>
      <c r="AJ59" s="490"/>
      <c r="AK59" s="448" t="s">
        <v>355</v>
      </c>
      <c r="AL59" s="448"/>
      <c r="AM59" s="448"/>
      <c r="AN59" s="448"/>
      <c r="AO59" s="448"/>
      <c r="AP59" s="448"/>
      <c r="AR59" s="510">
        <v>82</v>
      </c>
      <c r="AS59" s="510"/>
      <c r="AT59" s="510"/>
      <c r="AU59" s="510"/>
      <c r="AV59" s="511">
        <v>17.100000000000001</v>
      </c>
      <c r="AW59" s="511"/>
      <c r="AX59" s="511"/>
      <c r="AY59" s="511"/>
      <c r="AZ59" s="510">
        <v>102</v>
      </c>
      <c r="BA59" s="510"/>
      <c r="BB59" s="510"/>
      <c r="BC59" s="510"/>
      <c r="BD59" s="511">
        <v>5.5</v>
      </c>
      <c r="BE59" s="511"/>
      <c r="BF59" s="511"/>
      <c r="BG59" s="511"/>
    </row>
    <row r="60" spans="1:59" ht="10.5" customHeight="1">
      <c r="A60" s="421" t="s">
        <v>353</v>
      </c>
      <c r="B60" s="422"/>
      <c r="C60" s="422"/>
      <c r="D60" s="422"/>
      <c r="E60" s="516">
        <v>5000</v>
      </c>
      <c r="F60" s="470"/>
      <c r="G60" s="471"/>
      <c r="H60" s="517">
        <v>1000</v>
      </c>
      <c r="I60" s="470"/>
      <c r="J60" s="471"/>
      <c r="K60" s="422" t="s">
        <v>357</v>
      </c>
      <c r="L60" s="422"/>
      <c r="M60" s="422"/>
      <c r="N60" s="422"/>
      <c r="O60" s="422"/>
      <c r="P60" s="422"/>
      <c r="Q60" s="422"/>
      <c r="R60" s="422"/>
      <c r="S60" s="422"/>
      <c r="T60" s="422"/>
      <c r="U60" s="509"/>
      <c r="W60" s="263" t="s">
        <v>345</v>
      </c>
      <c r="X60" s="263"/>
      <c r="Y60" s="263"/>
      <c r="Z60" s="263"/>
      <c r="AA60" s="263"/>
      <c r="AB60" s="263"/>
      <c r="AC60" s="263"/>
      <c r="AD60" s="263"/>
      <c r="AE60" s="263"/>
      <c r="AF60" s="263"/>
      <c r="AG60" s="490">
        <v>2.9000000000000001E-2</v>
      </c>
      <c r="AH60" s="490"/>
      <c r="AI60" s="490"/>
      <c r="AJ60" s="490"/>
      <c r="AK60" s="448" t="s">
        <v>355</v>
      </c>
      <c r="AL60" s="448"/>
      <c r="AM60" s="448"/>
      <c r="AN60" s="448"/>
      <c r="AO60" s="448"/>
      <c r="AP60" s="448"/>
      <c r="AR60" s="510">
        <v>83</v>
      </c>
      <c r="AS60" s="510"/>
      <c r="AT60" s="510"/>
      <c r="AU60" s="510"/>
      <c r="AV60" s="511">
        <v>16.3</v>
      </c>
      <c r="AW60" s="511"/>
      <c r="AX60" s="511"/>
      <c r="AY60" s="511"/>
      <c r="AZ60" s="510">
        <v>103</v>
      </c>
      <c r="BA60" s="510"/>
      <c r="BB60" s="510"/>
      <c r="BC60" s="510"/>
      <c r="BD60" s="511">
        <v>5.2</v>
      </c>
      <c r="BE60" s="511"/>
      <c r="BF60" s="511"/>
      <c r="BG60" s="511"/>
    </row>
    <row r="61" spans="1:59" ht="10.5" customHeight="1">
      <c r="A61" s="469" t="s">
        <v>358</v>
      </c>
      <c r="B61" s="470"/>
      <c r="C61" s="470"/>
      <c r="D61" s="470"/>
      <c r="E61" s="469"/>
      <c r="F61" s="470"/>
      <c r="G61" s="471"/>
      <c r="H61" s="470"/>
      <c r="I61" s="470"/>
      <c r="J61" s="471"/>
      <c r="K61" s="470" t="s">
        <v>359</v>
      </c>
      <c r="L61" s="470"/>
      <c r="M61" s="470"/>
      <c r="N61" s="470"/>
      <c r="O61" s="470"/>
      <c r="P61" s="470"/>
      <c r="Q61" s="470"/>
      <c r="R61" s="470"/>
      <c r="S61" s="470"/>
      <c r="T61" s="470"/>
      <c r="U61" s="471"/>
      <c r="W61" s="263" t="s">
        <v>360</v>
      </c>
      <c r="X61" s="263"/>
      <c r="Y61" s="263"/>
      <c r="Z61" s="263"/>
      <c r="AA61" s="263"/>
      <c r="AB61" s="263"/>
      <c r="AC61" s="263"/>
      <c r="AD61" s="263"/>
      <c r="AE61" s="263"/>
      <c r="AF61" s="263"/>
      <c r="AG61" s="263"/>
      <c r="AH61" s="263"/>
      <c r="AI61" s="263"/>
      <c r="AJ61" s="263"/>
      <c r="AK61" s="518"/>
      <c r="AL61" s="518"/>
      <c r="AM61" s="518"/>
      <c r="AN61" s="518"/>
      <c r="AO61" s="518"/>
      <c r="AP61" s="518"/>
      <c r="AR61" s="510">
        <v>84</v>
      </c>
      <c r="AS61" s="510"/>
      <c r="AT61" s="510"/>
      <c r="AU61" s="510"/>
      <c r="AV61" s="511">
        <v>15.5</v>
      </c>
      <c r="AW61" s="511"/>
      <c r="AX61" s="511"/>
      <c r="AY61" s="511"/>
      <c r="AZ61" s="510">
        <v>104</v>
      </c>
      <c r="BA61" s="510"/>
      <c r="BB61" s="510"/>
      <c r="BC61" s="510"/>
      <c r="BD61" s="511">
        <v>4.9000000000000004</v>
      </c>
      <c r="BE61" s="511"/>
      <c r="BF61" s="511"/>
      <c r="BG61" s="511"/>
    </row>
    <row r="62" spans="1:59" ht="10.5" customHeight="1">
      <c r="A62" s="469"/>
      <c r="B62" s="470"/>
      <c r="C62" s="470"/>
      <c r="D62" s="470"/>
      <c r="E62" s="469"/>
      <c r="F62" s="470"/>
      <c r="G62" s="471"/>
      <c r="H62" s="470"/>
      <c r="I62" s="470"/>
      <c r="J62" s="471"/>
      <c r="K62" s="470" t="s">
        <v>361</v>
      </c>
      <c r="L62" s="470"/>
      <c r="M62" s="470"/>
      <c r="N62" s="470"/>
      <c r="O62" s="470"/>
      <c r="P62" s="470"/>
      <c r="Q62" s="470"/>
      <c r="R62" s="470"/>
      <c r="S62" s="470"/>
      <c r="T62" s="470"/>
      <c r="U62" s="471"/>
      <c r="W62" s="421" t="s">
        <v>70</v>
      </c>
      <c r="X62" s="422"/>
      <c r="Y62" s="422"/>
      <c r="Z62" s="422"/>
      <c r="AA62" s="422"/>
      <c r="AB62" s="422"/>
      <c r="AC62" s="422"/>
      <c r="AD62" s="422"/>
      <c r="AE62" s="422"/>
      <c r="AF62" s="422"/>
      <c r="AG62" s="421" t="s">
        <v>362</v>
      </c>
      <c r="AH62" s="422"/>
      <c r="AI62" s="422"/>
      <c r="AJ62" s="509"/>
      <c r="AK62" s="435" t="s">
        <v>363</v>
      </c>
      <c r="AL62" s="436"/>
      <c r="AM62" s="436"/>
      <c r="AN62" s="436"/>
      <c r="AO62" s="436"/>
      <c r="AP62" s="437"/>
      <c r="AR62" s="510">
        <v>85</v>
      </c>
      <c r="AS62" s="510"/>
      <c r="AT62" s="510"/>
      <c r="AU62" s="510"/>
      <c r="AV62" s="511">
        <v>14.8</v>
      </c>
      <c r="AW62" s="511"/>
      <c r="AX62" s="511"/>
      <c r="AY62" s="511"/>
      <c r="AZ62" s="510">
        <v>105</v>
      </c>
      <c r="BA62" s="510"/>
      <c r="BB62" s="510"/>
      <c r="BC62" s="510"/>
      <c r="BD62" s="511">
        <v>4.5</v>
      </c>
      <c r="BE62" s="511"/>
      <c r="BF62" s="511"/>
      <c r="BG62" s="511"/>
    </row>
    <row r="63" spans="1:59" ht="10.5" customHeight="1">
      <c r="A63" s="469"/>
      <c r="B63" s="470"/>
      <c r="C63" s="470"/>
      <c r="D63" s="470"/>
      <c r="E63" s="469"/>
      <c r="F63" s="470"/>
      <c r="G63" s="471"/>
      <c r="H63" s="470"/>
      <c r="I63" s="470"/>
      <c r="J63" s="471"/>
      <c r="K63" s="470" t="s">
        <v>364</v>
      </c>
      <c r="L63" s="470"/>
      <c r="M63" s="470"/>
      <c r="N63" s="470"/>
      <c r="O63" s="470"/>
      <c r="P63" s="470"/>
      <c r="Q63" s="470"/>
      <c r="R63" s="470"/>
      <c r="S63" s="470"/>
      <c r="T63" s="470"/>
      <c r="U63" s="471"/>
      <c r="W63" s="107"/>
      <c r="X63" s="108"/>
      <c r="Y63" s="108"/>
      <c r="Z63" s="108"/>
      <c r="AA63" s="108"/>
      <c r="AB63" s="108"/>
      <c r="AC63" s="108"/>
      <c r="AD63" s="108"/>
      <c r="AE63" s="108"/>
      <c r="AF63" s="108"/>
      <c r="AG63" s="432" t="s">
        <v>365</v>
      </c>
      <c r="AH63" s="433"/>
      <c r="AI63" s="433"/>
      <c r="AJ63" s="466"/>
      <c r="AK63" s="513" t="s">
        <v>366</v>
      </c>
      <c r="AL63" s="514"/>
      <c r="AM63" s="514"/>
      <c r="AN63" s="514"/>
      <c r="AO63" s="514"/>
      <c r="AP63" s="515"/>
      <c r="AR63" s="510">
        <v>86</v>
      </c>
      <c r="AS63" s="510"/>
      <c r="AT63" s="510"/>
      <c r="AU63" s="510"/>
      <c r="AV63" s="511">
        <v>14.1</v>
      </c>
      <c r="AW63" s="511"/>
      <c r="AX63" s="511"/>
      <c r="AY63" s="511"/>
      <c r="AZ63" s="510">
        <v>106</v>
      </c>
      <c r="BA63" s="510"/>
      <c r="BB63" s="510"/>
      <c r="BC63" s="510"/>
      <c r="BD63" s="511">
        <v>4.2</v>
      </c>
      <c r="BE63" s="511"/>
      <c r="BF63" s="511"/>
      <c r="BG63" s="511"/>
    </row>
    <row r="64" spans="1:59" ht="10.5" customHeight="1">
      <c r="A64" s="469"/>
      <c r="B64" s="470"/>
      <c r="C64" s="470"/>
      <c r="D64" s="470"/>
      <c r="E64" s="469"/>
      <c r="F64" s="470"/>
      <c r="G64" s="471"/>
      <c r="H64" s="470"/>
      <c r="I64" s="470"/>
      <c r="J64" s="471"/>
      <c r="K64" s="470" t="s">
        <v>367</v>
      </c>
      <c r="L64" s="470"/>
      <c r="M64" s="470"/>
      <c r="N64" s="470"/>
      <c r="O64" s="470"/>
      <c r="P64" s="470"/>
      <c r="Q64" s="470"/>
      <c r="R64" s="470"/>
      <c r="S64" s="470"/>
      <c r="T64" s="470"/>
      <c r="U64" s="471"/>
      <c r="W64" s="421" t="s">
        <v>368</v>
      </c>
      <c r="X64" s="422"/>
      <c r="Y64" s="422"/>
      <c r="Z64" s="422"/>
      <c r="AA64" s="422"/>
      <c r="AB64" s="422"/>
      <c r="AC64" s="422"/>
      <c r="AD64" s="422"/>
      <c r="AE64" s="422"/>
      <c r="AF64" s="422"/>
      <c r="AG64" s="421" t="s">
        <v>369</v>
      </c>
      <c r="AH64" s="422"/>
      <c r="AI64" s="422"/>
      <c r="AJ64" s="509"/>
      <c r="AK64" s="498">
        <v>0</v>
      </c>
      <c r="AL64" s="499"/>
      <c r="AM64" s="499"/>
      <c r="AN64" s="499"/>
      <c r="AO64" s="499"/>
      <c r="AP64" s="500"/>
      <c r="AR64" s="510">
        <v>87</v>
      </c>
      <c r="AS64" s="510"/>
      <c r="AT64" s="510"/>
      <c r="AU64" s="510"/>
      <c r="AV64" s="511">
        <v>13.4</v>
      </c>
      <c r="AW64" s="511"/>
      <c r="AX64" s="511"/>
      <c r="AY64" s="511"/>
      <c r="AZ64" s="510">
        <v>107</v>
      </c>
      <c r="BA64" s="510"/>
      <c r="BB64" s="510"/>
      <c r="BC64" s="510"/>
      <c r="BD64" s="511">
        <v>3.9</v>
      </c>
      <c r="BE64" s="511"/>
      <c r="BF64" s="511"/>
      <c r="BG64" s="511"/>
    </row>
    <row r="65" spans="1:59" ht="10.5" customHeight="1">
      <c r="A65" s="432"/>
      <c r="B65" s="433"/>
      <c r="C65" s="433"/>
      <c r="D65" s="433"/>
      <c r="E65" s="432"/>
      <c r="F65" s="433"/>
      <c r="G65" s="466"/>
      <c r="H65" s="433"/>
      <c r="I65" s="433"/>
      <c r="J65" s="466"/>
      <c r="K65" s="433" t="s">
        <v>370</v>
      </c>
      <c r="L65" s="433"/>
      <c r="M65" s="433"/>
      <c r="N65" s="433"/>
      <c r="O65" s="433"/>
      <c r="P65" s="433"/>
      <c r="Q65" s="433"/>
      <c r="R65" s="433"/>
      <c r="S65" s="433"/>
      <c r="T65" s="433"/>
      <c r="U65" s="466"/>
      <c r="W65" s="469"/>
      <c r="X65" s="470"/>
      <c r="Y65" s="470"/>
      <c r="Z65" s="470"/>
      <c r="AA65" s="470"/>
      <c r="AB65" s="470"/>
      <c r="AC65" s="470"/>
      <c r="AD65" s="470"/>
      <c r="AE65" s="470"/>
      <c r="AF65" s="470"/>
      <c r="AG65" s="469" t="s">
        <v>371</v>
      </c>
      <c r="AH65" s="470"/>
      <c r="AI65" s="470"/>
      <c r="AJ65" s="471"/>
      <c r="AK65" s="505">
        <v>0.5</v>
      </c>
      <c r="AL65" s="506"/>
      <c r="AM65" s="506"/>
      <c r="AN65" s="506"/>
      <c r="AO65" s="506"/>
      <c r="AP65" s="507"/>
      <c r="AR65" s="510">
        <v>88</v>
      </c>
      <c r="AS65" s="510"/>
      <c r="AT65" s="510"/>
      <c r="AU65" s="510"/>
      <c r="AV65" s="511">
        <v>12.7</v>
      </c>
      <c r="AW65" s="511"/>
      <c r="AX65" s="511"/>
      <c r="AY65" s="511"/>
      <c r="AZ65" s="510">
        <v>108</v>
      </c>
      <c r="BA65" s="510"/>
      <c r="BB65" s="510"/>
      <c r="BC65" s="510"/>
      <c r="BD65" s="511">
        <v>3.7</v>
      </c>
      <c r="BE65" s="511"/>
      <c r="BF65" s="511"/>
      <c r="BG65" s="511"/>
    </row>
    <row r="66" spans="1:59" ht="10.5" customHeight="1">
      <c r="A66" s="421" t="s">
        <v>372</v>
      </c>
      <c r="B66" s="422"/>
      <c r="C66" s="422"/>
      <c r="D66" s="422"/>
      <c r="E66" s="512">
        <v>5000</v>
      </c>
      <c r="F66" s="422"/>
      <c r="G66" s="509"/>
      <c r="H66" s="512">
        <v>1000</v>
      </c>
      <c r="I66" s="422"/>
      <c r="J66" s="509"/>
      <c r="K66" s="422" t="s">
        <v>370</v>
      </c>
      <c r="L66" s="422"/>
      <c r="M66" s="422"/>
      <c r="N66" s="422"/>
      <c r="O66" s="422"/>
      <c r="P66" s="422"/>
      <c r="Q66" s="422"/>
      <c r="R66" s="422"/>
      <c r="S66" s="422"/>
      <c r="T66" s="422"/>
      <c r="U66" s="509"/>
      <c r="W66" s="107"/>
      <c r="X66" s="108"/>
      <c r="Y66" s="108"/>
      <c r="Z66" s="108"/>
      <c r="AA66" s="108"/>
      <c r="AB66" s="108"/>
      <c r="AC66" s="108"/>
      <c r="AD66" s="108"/>
      <c r="AE66" s="108"/>
      <c r="AF66" s="108"/>
      <c r="AG66" s="432" t="s">
        <v>373</v>
      </c>
      <c r="AH66" s="433"/>
      <c r="AI66" s="433"/>
      <c r="AJ66" s="466"/>
      <c r="AK66" s="495">
        <v>0.85</v>
      </c>
      <c r="AL66" s="496"/>
      <c r="AM66" s="496"/>
      <c r="AN66" s="496"/>
      <c r="AO66" s="496"/>
      <c r="AP66" s="497"/>
      <c r="AR66" s="510">
        <v>89</v>
      </c>
      <c r="AS66" s="510"/>
      <c r="AT66" s="510"/>
      <c r="AU66" s="510"/>
      <c r="AV66" s="511">
        <v>12</v>
      </c>
      <c r="AW66" s="511"/>
      <c r="AX66" s="511"/>
      <c r="AY66" s="511"/>
      <c r="AZ66" s="510">
        <v>109</v>
      </c>
      <c r="BA66" s="510"/>
      <c r="BB66" s="510"/>
      <c r="BC66" s="510"/>
      <c r="BD66" s="511">
        <v>3.4</v>
      </c>
      <c r="BE66" s="511"/>
      <c r="BF66" s="511"/>
      <c r="BG66" s="511"/>
    </row>
    <row r="67" spans="1:59" ht="10.5" customHeight="1">
      <c r="A67" s="469"/>
      <c r="B67" s="470"/>
      <c r="C67" s="470"/>
      <c r="D67" s="470"/>
      <c r="E67" s="469"/>
      <c r="F67" s="470"/>
      <c r="G67" s="471"/>
      <c r="H67" s="469"/>
      <c r="I67" s="470"/>
      <c r="J67" s="471"/>
      <c r="K67" s="470" t="s">
        <v>374</v>
      </c>
      <c r="L67" s="470"/>
      <c r="M67" s="470"/>
      <c r="N67" s="470"/>
      <c r="O67" s="470"/>
      <c r="P67" s="470"/>
      <c r="Q67" s="470"/>
      <c r="R67" s="470"/>
      <c r="S67" s="470"/>
      <c r="T67" s="470"/>
      <c r="U67" s="471"/>
      <c r="W67" s="421" t="s">
        <v>375</v>
      </c>
      <c r="X67" s="422"/>
      <c r="Y67" s="422"/>
      <c r="Z67" s="422"/>
      <c r="AA67" s="422"/>
      <c r="AB67" s="422"/>
      <c r="AC67" s="422"/>
      <c r="AD67" s="422"/>
      <c r="AE67" s="422"/>
      <c r="AF67" s="422"/>
      <c r="AG67" s="421" t="s">
        <v>376</v>
      </c>
      <c r="AH67" s="422"/>
      <c r="AI67" s="422"/>
      <c r="AJ67" s="509"/>
      <c r="AK67" s="498">
        <v>0</v>
      </c>
      <c r="AL67" s="499"/>
      <c r="AM67" s="499"/>
      <c r="AN67" s="499"/>
      <c r="AO67" s="499"/>
      <c r="AP67" s="500"/>
    </row>
    <row r="68" spans="1:59" ht="10.5" customHeight="1">
      <c r="A68" s="469"/>
      <c r="B68" s="470"/>
      <c r="C68" s="470"/>
      <c r="D68" s="470"/>
      <c r="E68" s="469"/>
      <c r="F68" s="470"/>
      <c r="G68" s="471"/>
      <c r="H68" s="469"/>
      <c r="I68" s="470"/>
      <c r="J68" s="471"/>
      <c r="K68" s="470" t="s">
        <v>377</v>
      </c>
      <c r="L68" s="470"/>
      <c r="M68" s="470"/>
      <c r="N68" s="470"/>
      <c r="O68" s="470"/>
      <c r="P68" s="470"/>
      <c r="Q68" s="470"/>
      <c r="R68" s="470"/>
      <c r="S68" s="470"/>
      <c r="T68" s="470"/>
      <c r="U68" s="471"/>
      <c r="W68" s="469" t="s">
        <v>378</v>
      </c>
      <c r="X68" s="470"/>
      <c r="Y68" s="470"/>
      <c r="Z68" s="470"/>
      <c r="AA68" s="470"/>
      <c r="AB68" s="470"/>
      <c r="AC68" s="470"/>
      <c r="AD68" s="470"/>
      <c r="AE68" s="470"/>
      <c r="AF68" s="470"/>
      <c r="AG68" s="469" t="s">
        <v>379</v>
      </c>
      <c r="AH68" s="470"/>
      <c r="AI68" s="470"/>
      <c r="AJ68" s="471"/>
      <c r="AK68" s="505">
        <v>0.5</v>
      </c>
      <c r="AL68" s="506"/>
      <c r="AM68" s="506"/>
      <c r="AN68" s="506"/>
      <c r="AO68" s="506"/>
      <c r="AP68" s="507"/>
      <c r="AR68" s="494" t="s">
        <v>380</v>
      </c>
      <c r="AS68" s="494"/>
      <c r="AT68" s="494"/>
      <c r="AU68" s="494"/>
      <c r="AV68" s="494"/>
      <c r="AW68" s="494"/>
      <c r="AX68" s="494"/>
      <c r="AY68" s="494"/>
      <c r="AZ68" s="494"/>
      <c r="BA68" s="494"/>
      <c r="BB68" s="494"/>
      <c r="BC68" s="494"/>
      <c r="BD68" s="494"/>
      <c r="BE68" s="494"/>
      <c r="BF68" s="494"/>
      <c r="BG68" s="494"/>
    </row>
    <row r="69" spans="1:59" ht="10.5" customHeight="1">
      <c r="A69" s="432"/>
      <c r="B69" s="433"/>
      <c r="C69" s="433"/>
      <c r="D69" s="433"/>
      <c r="E69" s="432"/>
      <c r="F69" s="433"/>
      <c r="G69" s="466"/>
      <c r="H69" s="432"/>
      <c r="I69" s="433"/>
      <c r="J69" s="466"/>
      <c r="K69" s="433" t="s">
        <v>381</v>
      </c>
      <c r="L69" s="433"/>
      <c r="M69" s="433"/>
      <c r="N69" s="433"/>
      <c r="O69" s="433"/>
      <c r="P69" s="433"/>
      <c r="Q69" s="433"/>
      <c r="R69" s="433"/>
      <c r="S69" s="433"/>
      <c r="T69" s="433"/>
      <c r="U69" s="466"/>
      <c r="W69" s="432" t="s">
        <v>382</v>
      </c>
      <c r="X69" s="433"/>
      <c r="Y69" s="433"/>
      <c r="Z69" s="433"/>
      <c r="AA69" s="433"/>
      <c r="AB69" s="433"/>
      <c r="AC69" s="433"/>
      <c r="AD69" s="433"/>
      <c r="AE69" s="433"/>
      <c r="AF69" s="433"/>
      <c r="AG69" s="432" t="s">
        <v>383</v>
      </c>
      <c r="AH69" s="433"/>
      <c r="AI69" s="433"/>
      <c r="AJ69" s="466"/>
      <c r="AK69" s="495">
        <v>0.85</v>
      </c>
      <c r="AL69" s="496"/>
      <c r="AM69" s="496"/>
      <c r="AN69" s="496"/>
      <c r="AO69" s="496"/>
      <c r="AP69" s="497"/>
      <c r="AR69" s="111" t="s">
        <v>384</v>
      </c>
      <c r="AS69" s="111"/>
      <c r="AT69" s="111"/>
      <c r="AU69" s="111"/>
      <c r="AV69" s="111"/>
      <c r="AW69" s="111"/>
      <c r="AX69" s="111"/>
      <c r="AY69" s="111"/>
      <c r="AZ69" s="111"/>
      <c r="BA69" s="111"/>
      <c r="BB69" s="111"/>
      <c r="BC69" s="111"/>
      <c r="BD69" s="111"/>
      <c r="BE69" s="111"/>
      <c r="BF69" s="111"/>
      <c r="BG69" s="111"/>
    </row>
    <row r="70" spans="1:59" ht="10.5" customHeight="1">
      <c r="A70" s="508" t="s">
        <v>385</v>
      </c>
      <c r="B70" s="477"/>
      <c r="C70" s="477"/>
      <c r="D70" s="477"/>
      <c r="E70" s="476"/>
      <c r="F70" s="477"/>
      <c r="G70" s="478"/>
      <c r="H70" s="476"/>
      <c r="I70" s="477"/>
      <c r="J70" s="478"/>
      <c r="K70" s="477" t="s">
        <v>386</v>
      </c>
      <c r="L70" s="477"/>
      <c r="M70" s="477"/>
      <c r="N70" s="477"/>
      <c r="O70" s="477"/>
      <c r="P70" s="477"/>
      <c r="Q70" s="477"/>
      <c r="R70" s="477"/>
      <c r="S70" s="477"/>
      <c r="T70" s="477"/>
      <c r="U70" s="478"/>
      <c r="W70" s="421" t="s">
        <v>387</v>
      </c>
      <c r="X70" s="422"/>
      <c r="Y70" s="422"/>
      <c r="Z70" s="422"/>
      <c r="AA70" s="422"/>
      <c r="AB70" s="422"/>
      <c r="AC70" s="422"/>
      <c r="AD70" s="422"/>
      <c r="AE70" s="422"/>
      <c r="AF70" s="422"/>
      <c r="AG70" s="421" t="s">
        <v>388</v>
      </c>
      <c r="AH70" s="422"/>
      <c r="AI70" s="422"/>
      <c r="AJ70" s="509"/>
      <c r="AK70" s="498">
        <v>0.85</v>
      </c>
      <c r="AL70" s="499"/>
      <c r="AM70" s="499"/>
      <c r="AN70" s="499"/>
      <c r="AO70" s="499"/>
      <c r="AP70" s="500"/>
      <c r="AR70" s="501" t="s">
        <v>389</v>
      </c>
      <c r="AS70" s="502"/>
      <c r="AT70" s="502"/>
      <c r="AU70" s="502"/>
      <c r="AV70" s="502"/>
      <c r="AW70" s="502"/>
      <c r="AX70" s="502"/>
      <c r="AY70" s="502"/>
      <c r="AZ70" s="502"/>
      <c r="BA70" s="502"/>
      <c r="BB70" s="502"/>
      <c r="BC70" s="503"/>
      <c r="BD70" s="504" t="s">
        <v>390</v>
      </c>
      <c r="BE70" s="504"/>
      <c r="BF70" s="504"/>
      <c r="BG70" s="504"/>
    </row>
    <row r="71" spans="1:59" ht="10.5" customHeight="1">
      <c r="W71" s="432" t="s">
        <v>391</v>
      </c>
      <c r="X71" s="433"/>
      <c r="Y71" s="433"/>
      <c r="Z71" s="433"/>
      <c r="AA71" s="433"/>
      <c r="AB71" s="433"/>
      <c r="AC71" s="433"/>
      <c r="AD71" s="433"/>
      <c r="AE71" s="433"/>
      <c r="AF71" s="433"/>
      <c r="AG71" s="432"/>
      <c r="AH71" s="433"/>
      <c r="AI71" s="433"/>
      <c r="AJ71" s="466"/>
      <c r="AK71" s="495"/>
      <c r="AL71" s="496"/>
      <c r="AM71" s="496"/>
      <c r="AN71" s="496"/>
      <c r="AO71" s="496"/>
      <c r="AP71" s="497"/>
      <c r="AR71" s="263" t="s">
        <v>392</v>
      </c>
      <c r="AS71" s="263"/>
      <c r="AT71" s="263"/>
      <c r="AU71" s="263"/>
      <c r="AV71" s="263"/>
      <c r="AW71" s="263"/>
      <c r="AX71" s="263"/>
      <c r="AY71" s="263"/>
      <c r="AZ71" s="263"/>
      <c r="BA71" s="263"/>
      <c r="BB71" s="263"/>
      <c r="BC71" s="263"/>
      <c r="BD71" s="490">
        <v>8.8400000000000006E-2</v>
      </c>
      <c r="BE71" s="490"/>
      <c r="BF71" s="490"/>
      <c r="BG71" s="490"/>
    </row>
    <row r="72" spans="1:59" ht="10.5" customHeight="1">
      <c r="A72" s="434" t="s">
        <v>393</v>
      </c>
      <c r="B72" s="434"/>
      <c r="C72" s="434"/>
      <c r="D72" s="434"/>
      <c r="E72" s="434"/>
      <c r="F72" s="434"/>
      <c r="G72" s="434"/>
      <c r="H72" s="434"/>
      <c r="I72" s="434"/>
      <c r="J72" s="434"/>
      <c r="K72" s="434"/>
      <c r="L72" s="434"/>
      <c r="M72" s="434"/>
      <c r="N72" s="434"/>
      <c r="O72" s="434"/>
      <c r="P72" s="434"/>
      <c r="Q72" s="434"/>
      <c r="R72" s="434"/>
      <c r="S72" s="434"/>
      <c r="T72" s="434"/>
      <c r="U72" s="434"/>
      <c r="AG72" s="422"/>
      <c r="AH72" s="422"/>
      <c r="AI72" s="422"/>
      <c r="AJ72" s="422"/>
      <c r="AK72" s="436"/>
      <c r="AL72" s="436"/>
      <c r="AM72" s="436"/>
      <c r="AN72" s="436"/>
      <c r="AO72" s="436"/>
      <c r="AP72" s="436"/>
      <c r="AR72" s="263" t="s">
        <v>394</v>
      </c>
      <c r="AS72" s="263"/>
      <c r="AT72" s="263"/>
      <c r="AU72" s="263"/>
      <c r="AV72" s="263"/>
      <c r="AW72" s="263"/>
      <c r="AX72" s="263"/>
      <c r="AY72" s="263"/>
      <c r="AZ72" s="263"/>
      <c r="BA72" s="263"/>
      <c r="BB72" s="263"/>
      <c r="BC72" s="263"/>
      <c r="BD72" s="490">
        <v>0.1084</v>
      </c>
      <c r="BE72" s="490"/>
      <c r="BF72" s="490"/>
      <c r="BG72" s="490"/>
    </row>
    <row r="73" spans="1:59" ht="10.5" customHeight="1">
      <c r="A73" s="453" t="s">
        <v>395</v>
      </c>
      <c r="B73" s="454"/>
      <c r="C73" s="454"/>
      <c r="D73" s="454"/>
      <c r="E73" s="454"/>
      <c r="F73" s="455"/>
      <c r="G73" s="453" t="s">
        <v>396</v>
      </c>
      <c r="H73" s="454"/>
      <c r="I73" s="454"/>
      <c r="J73" s="454"/>
      <c r="K73" s="455"/>
      <c r="L73" s="453" t="s">
        <v>397</v>
      </c>
      <c r="M73" s="454"/>
      <c r="N73" s="454"/>
      <c r="O73" s="454"/>
      <c r="P73" s="455"/>
      <c r="Q73" s="454" t="s">
        <v>398</v>
      </c>
      <c r="R73" s="454"/>
      <c r="S73" s="454"/>
      <c r="T73" s="454"/>
      <c r="U73" s="455"/>
      <c r="AG73" s="467"/>
      <c r="AH73" s="467"/>
      <c r="AI73" s="467"/>
      <c r="AJ73" s="467"/>
      <c r="AK73" s="489"/>
      <c r="AL73" s="489"/>
      <c r="AM73" s="489"/>
      <c r="AN73" s="489"/>
      <c r="AO73" s="489"/>
      <c r="AP73" s="489"/>
      <c r="AR73" s="263" t="s">
        <v>399</v>
      </c>
      <c r="AS73" s="263"/>
      <c r="AT73" s="263"/>
      <c r="AU73" s="263"/>
      <c r="AV73" s="263"/>
      <c r="AW73" s="263"/>
      <c r="AX73" s="263"/>
      <c r="AY73" s="263"/>
      <c r="AZ73" s="263"/>
      <c r="BA73" s="263"/>
      <c r="BB73" s="263"/>
      <c r="BC73" s="263"/>
      <c r="BD73" s="490">
        <v>6.6500000000000004E-2</v>
      </c>
      <c r="BE73" s="490"/>
      <c r="BF73" s="490"/>
      <c r="BG73" s="490"/>
    </row>
    <row r="74" spans="1:59" ht="10.5" customHeight="1">
      <c r="A74" s="491"/>
      <c r="B74" s="492"/>
      <c r="C74" s="492"/>
      <c r="D74" s="492"/>
      <c r="E74" s="492"/>
      <c r="F74" s="493"/>
      <c r="G74" s="491" t="s">
        <v>400</v>
      </c>
      <c r="H74" s="492"/>
      <c r="I74" s="492"/>
      <c r="J74" s="492"/>
      <c r="K74" s="493"/>
      <c r="L74" s="491" t="s">
        <v>401</v>
      </c>
      <c r="M74" s="492"/>
      <c r="N74" s="492"/>
      <c r="O74" s="492"/>
      <c r="P74" s="493"/>
      <c r="Q74" s="492" t="s">
        <v>358</v>
      </c>
      <c r="R74" s="492"/>
      <c r="S74" s="492"/>
      <c r="T74" s="492"/>
      <c r="U74" s="493"/>
      <c r="W74" s="434" t="s">
        <v>402</v>
      </c>
      <c r="X74" s="434"/>
      <c r="Y74" s="434"/>
      <c r="Z74" s="434"/>
      <c r="AA74" s="434"/>
      <c r="AB74" s="434"/>
      <c r="AC74" s="434"/>
      <c r="AD74" s="434"/>
      <c r="AE74" s="434"/>
      <c r="AF74" s="434"/>
      <c r="AG74" s="434"/>
      <c r="AH74" s="434"/>
      <c r="AI74" s="434"/>
      <c r="AJ74" s="434"/>
      <c r="AK74" s="434"/>
      <c r="AL74" s="434"/>
      <c r="AM74" s="434"/>
      <c r="AN74" s="434"/>
      <c r="AO74" s="434"/>
      <c r="AP74" s="434"/>
      <c r="AR74" s="263" t="s">
        <v>403</v>
      </c>
      <c r="AS74" s="263"/>
      <c r="AT74" s="263"/>
      <c r="AU74" s="263"/>
      <c r="AV74" s="263"/>
      <c r="AW74" s="263"/>
      <c r="AX74" s="263"/>
      <c r="AY74" s="263"/>
      <c r="AZ74" s="263"/>
      <c r="BA74" s="263"/>
      <c r="BB74" s="263"/>
      <c r="BC74" s="263"/>
      <c r="BD74" s="490">
        <v>1.4999999999999999E-2</v>
      </c>
      <c r="BE74" s="490"/>
      <c r="BF74" s="490"/>
      <c r="BG74" s="490"/>
    </row>
    <row r="75" spans="1:59" ht="10.5" customHeight="1">
      <c r="A75" s="460"/>
      <c r="B75" s="461"/>
      <c r="C75" s="461"/>
      <c r="D75" s="461"/>
      <c r="E75" s="461"/>
      <c r="F75" s="462"/>
      <c r="G75" s="460" t="s">
        <v>404</v>
      </c>
      <c r="H75" s="461"/>
      <c r="I75" s="461"/>
      <c r="J75" s="461"/>
      <c r="K75" s="462"/>
      <c r="L75" s="460" t="s">
        <v>405</v>
      </c>
      <c r="M75" s="461"/>
      <c r="N75" s="461"/>
      <c r="O75" s="461"/>
      <c r="P75" s="462"/>
      <c r="Q75" s="461"/>
      <c r="R75" s="461"/>
      <c r="S75" s="461"/>
      <c r="T75" s="461"/>
      <c r="U75" s="462"/>
      <c r="W75" s="453" t="s">
        <v>406</v>
      </c>
      <c r="X75" s="454"/>
      <c r="Y75" s="454"/>
      <c r="Z75" s="454"/>
      <c r="AA75" s="454"/>
      <c r="AB75" s="453" t="s">
        <v>407</v>
      </c>
      <c r="AC75" s="454"/>
      <c r="AD75" s="454"/>
      <c r="AE75" s="454"/>
      <c r="AF75" s="455"/>
      <c r="AG75" s="453" t="s">
        <v>408</v>
      </c>
      <c r="AH75" s="454"/>
      <c r="AI75" s="454"/>
      <c r="AJ75" s="454"/>
      <c r="AK75" s="455"/>
      <c r="AL75" s="453" t="s">
        <v>409</v>
      </c>
      <c r="AM75" s="454"/>
      <c r="AN75" s="454"/>
      <c r="AO75" s="454"/>
      <c r="AP75" s="455"/>
      <c r="AR75" s="263" t="s">
        <v>410</v>
      </c>
      <c r="AS75" s="263"/>
      <c r="AT75" s="263"/>
      <c r="AU75" s="263"/>
      <c r="AV75" s="263"/>
      <c r="AW75" s="263"/>
      <c r="AX75" s="263"/>
      <c r="AY75" s="263"/>
      <c r="AZ75" s="263"/>
      <c r="BA75" s="263"/>
      <c r="BB75" s="263"/>
      <c r="BC75" s="263"/>
      <c r="BD75" s="490">
        <v>3.5000000000000003E-2</v>
      </c>
      <c r="BE75" s="490"/>
      <c r="BF75" s="490"/>
      <c r="BG75" s="490"/>
    </row>
    <row r="76" spans="1:59" ht="10.5" customHeight="1">
      <c r="A76" s="476" t="s">
        <v>411</v>
      </c>
      <c r="B76" s="477"/>
      <c r="C76" s="477"/>
      <c r="D76" s="477"/>
      <c r="E76" s="477"/>
      <c r="F76" s="478"/>
      <c r="G76" s="486">
        <v>3250</v>
      </c>
      <c r="H76" s="487"/>
      <c r="I76" s="487"/>
      <c r="J76" s="487"/>
      <c r="K76" s="488"/>
      <c r="L76" s="486">
        <v>6450</v>
      </c>
      <c r="M76" s="487"/>
      <c r="N76" s="487"/>
      <c r="O76" s="487"/>
      <c r="P76" s="488"/>
      <c r="Q76" s="487">
        <v>1250</v>
      </c>
      <c r="R76" s="487"/>
      <c r="S76" s="487"/>
      <c r="T76" s="487"/>
      <c r="U76" s="488"/>
      <c r="W76" s="460"/>
      <c r="X76" s="461"/>
      <c r="Y76" s="461"/>
      <c r="Z76" s="461"/>
      <c r="AA76" s="461"/>
      <c r="AB76" s="460"/>
      <c r="AC76" s="461"/>
      <c r="AD76" s="461"/>
      <c r="AE76" s="461"/>
      <c r="AF76" s="462"/>
      <c r="AG76" s="460"/>
      <c r="AH76" s="461"/>
      <c r="AI76" s="461"/>
      <c r="AJ76" s="461"/>
      <c r="AK76" s="462"/>
      <c r="AL76" s="460" t="s">
        <v>412</v>
      </c>
      <c r="AM76" s="461"/>
      <c r="AN76" s="461"/>
      <c r="AO76" s="461"/>
      <c r="AP76" s="462"/>
      <c r="AR76" s="483" t="s">
        <v>413</v>
      </c>
      <c r="AS76" s="484"/>
      <c r="AT76" s="484"/>
      <c r="AU76" s="484"/>
      <c r="AV76" s="484"/>
      <c r="AW76" s="484"/>
      <c r="AX76" s="484"/>
      <c r="AY76" s="484"/>
      <c r="AZ76" s="484"/>
      <c r="BA76" s="484"/>
      <c r="BB76" s="484"/>
      <c r="BC76" s="484"/>
      <c r="BD76" s="484"/>
      <c r="BE76" s="484"/>
      <c r="BF76" s="484"/>
      <c r="BG76" s="485"/>
    </row>
    <row r="77" spans="1:59" ht="10.5" customHeight="1">
      <c r="A77" s="476" t="s">
        <v>414</v>
      </c>
      <c r="B77" s="477"/>
      <c r="C77" s="477"/>
      <c r="D77" s="477"/>
      <c r="E77" s="477"/>
      <c r="F77" s="478"/>
      <c r="G77" s="479">
        <v>6250</v>
      </c>
      <c r="H77" s="480"/>
      <c r="I77" s="480"/>
      <c r="J77" s="480"/>
      <c r="K77" s="481"/>
      <c r="L77" s="479">
        <v>12500</v>
      </c>
      <c r="M77" s="480"/>
      <c r="N77" s="480"/>
      <c r="O77" s="480"/>
      <c r="P77" s="481"/>
      <c r="Q77" s="480">
        <v>2500</v>
      </c>
      <c r="R77" s="480"/>
      <c r="S77" s="480"/>
      <c r="T77" s="480"/>
      <c r="U77" s="481"/>
      <c r="W77" s="263" t="s">
        <v>415</v>
      </c>
      <c r="X77" s="263"/>
      <c r="Y77" s="263"/>
      <c r="Z77" s="263"/>
      <c r="AA77" s="263"/>
      <c r="AB77" s="263" t="s">
        <v>416</v>
      </c>
      <c r="AC77" s="263"/>
      <c r="AD77" s="263"/>
      <c r="AE77" s="263"/>
      <c r="AF77" s="263"/>
      <c r="AG77" s="464">
        <v>99.9</v>
      </c>
      <c r="AH77" s="464"/>
      <c r="AI77" s="464"/>
      <c r="AJ77" s="464"/>
      <c r="AK77" s="464"/>
      <c r="AL77" s="482">
        <v>0</v>
      </c>
      <c r="AM77" s="482"/>
      <c r="AN77" s="482"/>
      <c r="AO77" s="482"/>
      <c r="AP77" s="482"/>
      <c r="AR77" s="263" t="s">
        <v>417</v>
      </c>
      <c r="AS77" s="263"/>
      <c r="AT77" s="263"/>
      <c r="AU77" s="263"/>
      <c r="AV77" s="263"/>
      <c r="AW77" s="263"/>
      <c r="AX77" s="263"/>
      <c r="AY77" s="263"/>
      <c r="AZ77" s="263"/>
      <c r="BA77" s="263"/>
      <c r="BB77" s="263"/>
      <c r="BC77" s="263"/>
      <c r="BD77" s="263"/>
      <c r="BE77" s="263"/>
      <c r="BF77" s="263"/>
      <c r="BG77" s="263"/>
    </row>
    <row r="78" spans="1:59" ht="10.5" customHeight="1">
      <c r="A78" s="469" t="s">
        <v>418</v>
      </c>
      <c r="B78" s="470"/>
      <c r="C78" s="470"/>
      <c r="D78" s="470"/>
      <c r="E78" s="470"/>
      <c r="F78" s="471"/>
      <c r="G78" s="472">
        <v>1000</v>
      </c>
      <c r="H78" s="473"/>
      <c r="I78" s="473"/>
      <c r="J78" s="473"/>
      <c r="K78" s="474"/>
      <c r="L78" s="475"/>
      <c r="M78" s="475"/>
      <c r="N78" s="475"/>
      <c r="O78" s="475"/>
      <c r="P78" s="475"/>
      <c r="Q78" s="475"/>
      <c r="R78" s="475"/>
      <c r="S78" s="475"/>
      <c r="T78" s="475"/>
      <c r="U78" s="475"/>
      <c r="W78" s="263" t="s">
        <v>419</v>
      </c>
      <c r="X78" s="263"/>
      <c r="Y78" s="263"/>
      <c r="Z78" s="263"/>
      <c r="AA78" s="263"/>
      <c r="AB78" s="263" t="s">
        <v>420</v>
      </c>
      <c r="AC78" s="263"/>
      <c r="AD78" s="263"/>
      <c r="AE78" s="263"/>
      <c r="AF78" s="263"/>
      <c r="AG78" s="464">
        <v>139.9</v>
      </c>
      <c r="AH78" s="464"/>
      <c r="AI78" s="464"/>
      <c r="AJ78" s="464"/>
      <c r="AK78" s="464"/>
      <c r="AL78" s="464">
        <v>11.6</v>
      </c>
      <c r="AM78" s="464"/>
      <c r="AN78" s="464"/>
      <c r="AO78" s="464"/>
      <c r="AP78" s="464"/>
      <c r="AR78" s="263" t="s">
        <v>421</v>
      </c>
      <c r="AS78" s="263"/>
      <c r="AT78" s="263"/>
      <c r="AU78" s="263"/>
      <c r="AV78" s="263"/>
      <c r="AW78" s="263"/>
      <c r="AX78" s="263"/>
      <c r="AY78" s="263"/>
      <c r="AZ78" s="263"/>
      <c r="BA78" s="263"/>
      <c r="BB78" s="263"/>
      <c r="BC78" s="263"/>
      <c r="BD78" s="263"/>
      <c r="BE78" s="263"/>
      <c r="BF78" s="263"/>
      <c r="BG78" s="263"/>
    </row>
    <row r="79" spans="1:59" ht="10.5" customHeight="1">
      <c r="A79" s="432" t="s">
        <v>422</v>
      </c>
      <c r="B79" s="433"/>
      <c r="C79" s="433"/>
      <c r="D79" s="433"/>
      <c r="E79" s="433"/>
      <c r="F79" s="466"/>
      <c r="G79" s="432"/>
      <c r="H79" s="433"/>
      <c r="I79" s="433"/>
      <c r="J79" s="433"/>
      <c r="K79" s="466"/>
      <c r="L79" s="467"/>
      <c r="M79" s="467"/>
      <c r="N79" s="467"/>
      <c r="O79" s="467"/>
      <c r="P79" s="467"/>
      <c r="Q79" s="467"/>
      <c r="R79" s="467"/>
      <c r="S79" s="467"/>
      <c r="T79" s="467"/>
      <c r="U79" s="467"/>
      <c r="W79" s="263" t="s">
        <v>423</v>
      </c>
      <c r="X79" s="263"/>
      <c r="Y79" s="263"/>
      <c r="Z79" s="263"/>
      <c r="AA79" s="263"/>
      <c r="AB79" s="263" t="s">
        <v>424</v>
      </c>
      <c r="AC79" s="263"/>
      <c r="AD79" s="263"/>
      <c r="AE79" s="263"/>
      <c r="AF79" s="263"/>
      <c r="AG79" s="464">
        <v>199.8</v>
      </c>
      <c r="AH79" s="464"/>
      <c r="AI79" s="464"/>
      <c r="AJ79" s="464"/>
      <c r="AK79" s="464"/>
      <c r="AL79" s="464">
        <v>29.9</v>
      </c>
      <c r="AM79" s="464"/>
      <c r="AN79" s="464"/>
      <c r="AO79" s="464"/>
      <c r="AP79" s="464"/>
      <c r="AR79" s="468" t="s">
        <v>425</v>
      </c>
      <c r="AS79" s="468"/>
      <c r="AT79" s="468"/>
      <c r="AU79" s="468"/>
      <c r="AV79" s="468"/>
      <c r="AW79" s="468"/>
      <c r="AX79" s="468"/>
      <c r="AY79" s="468"/>
      <c r="AZ79" s="468"/>
      <c r="BA79" s="468"/>
      <c r="BB79" s="468"/>
      <c r="BC79" s="468"/>
      <c r="BD79" s="468"/>
      <c r="BE79" s="468"/>
      <c r="BF79" s="468"/>
      <c r="BG79" s="468"/>
    </row>
    <row r="80" spans="1:59" ht="10.5" customHeight="1">
      <c r="W80" s="263" t="s">
        <v>426</v>
      </c>
      <c r="X80" s="263"/>
      <c r="Y80" s="263"/>
      <c r="Z80" s="263"/>
      <c r="AA80" s="263"/>
      <c r="AB80" s="263" t="s">
        <v>427</v>
      </c>
      <c r="AC80" s="263"/>
      <c r="AD80" s="263"/>
      <c r="AE80" s="263"/>
      <c r="AF80" s="263"/>
      <c r="AG80" s="464">
        <v>259.7</v>
      </c>
      <c r="AH80" s="464"/>
      <c r="AI80" s="464"/>
      <c r="AJ80" s="464"/>
      <c r="AK80" s="464"/>
      <c r="AL80" s="464">
        <v>48.1</v>
      </c>
      <c r="AM80" s="464"/>
      <c r="AN80" s="464"/>
      <c r="AO80" s="464"/>
      <c r="AP80" s="464"/>
      <c r="AR80" s="465" t="s">
        <v>428</v>
      </c>
      <c r="AS80" s="465"/>
      <c r="AT80" s="465"/>
      <c r="AU80" s="465"/>
      <c r="AV80" s="465"/>
      <c r="AW80" s="465"/>
      <c r="AX80" s="465"/>
      <c r="AY80" s="465"/>
      <c r="AZ80" s="465"/>
      <c r="BA80" s="465"/>
      <c r="BB80" s="465"/>
      <c r="BC80" s="465"/>
      <c r="BD80" s="465"/>
      <c r="BE80" s="465"/>
      <c r="BF80" s="465"/>
      <c r="BG80" s="465"/>
    </row>
    <row r="81" spans="1:42" ht="10.5" customHeight="1">
      <c r="A81" s="434" t="s">
        <v>429</v>
      </c>
      <c r="B81" s="434"/>
      <c r="C81" s="434"/>
      <c r="D81" s="434"/>
      <c r="E81" s="434"/>
      <c r="F81" s="434"/>
      <c r="G81" s="434"/>
      <c r="H81" s="434"/>
      <c r="I81" s="434"/>
      <c r="J81" s="434"/>
      <c r="K81" s="434"/>
      <c r="L81" s="434"/>
      <c r="M81" s="434"/>
      <c r="N81" s="434"/>
      <c r="O81" s="434"/>
      <c r="P81" s="434"/>
      <c r="Q81" s="434"/>
      <c r="R81" s="434"/>
      <c r="S81" s="434"/>
      <c r="T81" s="434"/>
      <c r="U81" s="434"/>
      <c r="W81" s="263" t="s">
        <v>430</v>
      </c>
      <c r="X81" s="263"/>
      <c r="Y81" s="263"/>
      <c r="Z81" s="263"/>
      <c r="AA81" s="263"/>
      <c r="AB81" s="263" t="s">
        <v>431</v>
      </c>
      <c r="AC81" s="263"/>
      <c r="AD81" s="263"/>
      <c r="AE81" s="263"/>
      <c r="AF81" s="263"/>
      <c r="AG81" s="464">
        <v>319.7</v>
      </c>
      <c r="AH81" s="464"/>
      <c r="AI81" s="464"/>
      <c r="AJ81" s="464"/>
      <c r="AK81" s="464"/>
      <c r="AL81" s="464">
        <v>66.400000000000006</v>
      </c>
      <c r="AM81" s="464"/>
      <c r="AN81" s="464"/>
      <c r="AO81" s="464"/>
      <c r="AP81" s="464"/>
    </row>
    <row r="82" spans="1:42" ht="10.5" customHeight="1">
      <c r="A82" s="453" t="s">
        <v>432</v>
      </c>
      <c r="B82" s="454"/>
      <c r="C82" s="454"/>
      <c r="D82" s="454"/>
      <c r="E82" s="454"/>
      <c r="F82" s="454"/>
      <c r="G82" s="454"/>
      <c r="H82" s="454"/>
      <c r="I82" s="454"/>
      <c r="J82" s="454"/>
      <c r="K82" s="454"/>
      <c r="L82" s="453" t="s">
        <v>433</v>
      </c>
      <c r="M82" s="454"/>
      <c r="N82" s="454"/>
      <c r="O82" s="454"/>
      <c r="P82" s="454"/>
      <c r="Q82" s="454"/>
      <c r="R82" s="454"/>
      <c r="S82" s="454"/>
      <c r="T82" s="454"/>
      <c r="U82" s="455"/>
    </row>
    <row r="83" spans="1:42" ht="10.5" customHeight="1">
      <c r="A83" s="460"/>
      <c r="B83" s="461"/>
      <c r="C83" s="461"/>
      <c r="D83" s="461"/>
      <c r="E83" s="461"/>
      <c r="F83" s="461"/>
      <c r="G83" s="461"/>
      <c r="H83" s="461"/>
      <c r="I83" s="461"/>
      <c r="J83" s="461"/>
      <c r="K83" s="461"/>
      <c r="L83" s="460" t="s">
        <v>434</v>
      </c>
      <c r="M83" s="461"/>
      <c r="N83" s="461"/>
      <c r="O83" s="461"/>
      <c r="P83" s="461"/>
      <c r="Q83" s="461"/>
      <c r="R83" s="461"/>
      <c r="S83" s="461"/>
      <c r="T83" s="461"/>
      <c r="U83" s="462"/>
    </row>
    <row r="84" spans="1:42" ht="10.5" customHeight="1">
      <c r="A84" s="263" t="s">
        <v>435</v>
      </c>
      <c r="B84" s="263"/>
      <c r="C84" s="263"/>
      <c r="D84" s="263"/>
      <c r="E84" s="263"/>
      <c r="F84" s="263"/>
      <c r="G84" s="263"/>
      <c r="H84" s="263"/>
      <c r="I84" s="263"/>
      <c r="J84" s="263"/>
      <c r="K84" s="263"/>
      <c r="L84" s="463">
        <v>360</v>
      </c>
      <c r="M84" s="448"/>
      <c r="N84" s="448"/>
      <c r="O84" s="448"/>
      <c r="P84" s="448"/>
      <c r="Q84" s="448"/>
      <c r="R84" s="448"/>
      <c r="S84" s="448"/>
      <c r="T84" s="448"/>
      <c r="U84" s="448"/>
      <c r="W84" s="98" t="s">
        <v>436</v>
      </c>
      <c r="X84" s="98"/>
      <c r="Y84" s="98"/>
      <c r="Z84" s="98"/>
      <c r="AA84" s="98"/>
      <c r="AB84" s="98"/>
      <c r="AC84" s="98"/>
      <c r="AD84" s="98"/>
      <c r="AE84" s="98"/>
      <c r="AF84" s="98"/>
      <c r="AG84" s="98"/>
      <c r="AH84" s="112"/>
      <c r="AI84" s="112"/>
      <c r="AJ84" s="112"/>
      <c r="AK84" s="98"/>
      <c r="AL84" s="98"/>
      <c r="AM84" s="98"/>
      <c r="AN84" s="98"/>
      <c r="AO84" s="98"/>
      <c r="AP84" s="98"/>
    </row>
    <row r="85" spans="1:42" ht="10.5" customHeight="1">
      <c r="A85" s="263" t="s">
        <v>437</v>
      </c>
      <c r="B85" s="263"/>
      <c r="C85" s="263"/>
      <c r="D85" s="263"/>
      <c r="E85" s="263"/>
      <c r="F85" s="263"/>
      <c r="G85" s="263"/>
      <c r="H85" s="263"/>
      <c r="I85" s="263"/>
      <c r="J85" s="263"/>
      <c r="K85" s="263"/>
      <c r="L85" s="448">
        <v>680</v>
      </c>
      <c r="M85" s="448"/>
      <c r="N85" s="448"/>
      <c r="O85" s="448"/>
      <c r="P85" s="448"/>
      <c r="Q85" s="448"/>
      <c r="R85" s="448"/>
      <c r="S85" s="448"/>
      <c r="T85" s="448"/>
      <c r="U85" s="448"/>
      <c r="W85" s="450" t="s">
        <v>438</v>
      </c>
      <c r="X85" s="451"/>
      <c r="Y85" s="451"/>
      <c r="Z85" s="451"/>
      <c r="AA85" s="451"/>
      <c r="AB85" s="451"/>
      <c r="AC85" s="451"/>
      <c r="AD85" s="451"/>
      <c r="AE85" s="452"/>
      <c r="AF85" s="113" t="s">
        <v>18</v>
      </c>
      <c r="AG85" s="114"/>
      <c r="AH85" s="115"/>
      <c r="AI85" s="453" t="s">
        <v>439</v>
      </c>
      <c r="AJ85" s="454"/>
      <c r="AK85" s="454"/>
      <c r="AL85" s="454"/>
      <c r="AM85" s="454"/>
      <c r="AN85" s="454"/>
      <c r="AO85" s="454"/>
      <c r="AP85" s="455"/>
    </row>
    <row r="86" spans="1:42" ht="10.5" customHeight="1">
      <c r="A86" s="263" t="s">
        <v>440</v>
      </c>
      <c r="B86" s="263"/>
      <c r="C86" s="263"/>
      <c r="D86" s="263"/>
      <c r="E86" s="263"/>
      <c r="F86" s="263"/>
      <c r="G86" s="263"/>
      <c r="H86" s="263"/>
      <c r="I86" s="263"/>
      <c r="J86" s="263"/>
      <c r="K86" s="263"/>
      <c r="L86" s="447">
        <v>1360</v>
      </c>
      <c r="M86" s="448"/>
      <c r="N86" s="448"/>
      <c r="O86" s="448"/>
      <c r="P86" s="448"/>
      <c r="Q86" s="448"/>
      <c r="R86" s="448"/>
      <c r="S86" s="448"/>
      <c r="T86" s="448"/>
      <c r="U86" s="448"/>
      <c r="W86" s="435" t="s">
        <v>441</v>
      </c>
      <c r="X86" s="436"/>
      <c r="Y86" s="436"/>
      <c r="Z86" s="436"/>
      <c r="AA86" s="436"/>
      <c r="AB86" s="436"/>
      <c r="AC86" s="436"/>
      <c r="AD86" s="436"/>
      <c r="AE86" s="437"/>
      <c r="AF86" s="456" t="s">
        <v>442</v>
      </c>
      <c r="AG86" s="439"/>
      <c r="AH86" s="440"/>
      <c r="AI86" s="457" t="s">
        <v>443</v>
      </c>
      <c r="AJ86" s="458"/>
      <c r="AK86" s="458"/>
      <c r="AL86" s="458"/>
      <c r="AM86" s="458"/>
      <c r="AN86" s="458"/>
      <c r="AO86" s="458"/>
      <c r="AP86" s="459"/>
    </row>
    <row r="87" spans="1:42" ht="10.5" customHeight="1">
      <c r="A87" s="263" t="s">
        <v>444</v>
      </c>
      <c r="B87" s="263"/>
      <c r="C87" s="263"/>
      <c r="D87" s="263"/>
      <c r="E87" s="263"/>
      <c r="F87" s="263"/>
      <c r="G87" s="263"/>
      <c r="H87" s="263"/>
      <c r="I87" s="263"/>
      <c r="J87" s="263"/>
      <c r="K87" s="263"/>
      <c r="L87" s="447">
        <v>3640</v>
      </c>
      <c r="M87" s="448"/>
      <c r="N87" s="448"/>
      <c r="O87" s="448"/>
      <c r="P87" s="448"/>
      <c r="Q87" s="448"/>
      <c r="R87" s="448"/>
      <c r="S87" s="448"/>
      <c r="T87" s="448"/>
      <c r="U87" s="448"/>
      <c r="W87" s="107"/>
      <c r="X87" s="108"/>
      <c r="Y87" s="108"/>
      <c r="Z87" s="108"/>
      <c r="AA87" s="108"/>
      <c r="AB87" s="108"/>
      <c r="AC87" s="108"/>
      <c r="AD87" s="108"/>
      <c r="AE87" s="109"/>
      <c r="AF87" s="429"/>
      <c r="AG87" s="430"/>
      <c r="AH87" s="431"/>
      <c r="AI87" s="418"/>
      <c r="AJ87" s="419"/>
      <c r="AK87" s="419"/>
      <c r="AL87" s="419"/>
      <c r="AM87" s="419"/>
      <c r="AN87" s="419"/>
      <c r="AO87" s="419"/>
      <c r="AP87" s="420"/>
    </row>
    <row r="88" spans="1:42" ht="10.5" customHeight="1">
      <c r="A88" s="263" t="s">
        <v>445</v>
      </c>
      <c r="B88" s="263"/>
      <c r="C88" s="263"/>
      <c r="D88" s="263"/>
      <c r="E88" s="263"/>
      <c r="F88" s="263"/>
      <c r="G88" s="263"/>
      <c r="H88" s="263"/>
      <c r="I88" s="263"/>
      <c r="J88" s="263"/>
      <c r="K88" s="263"/>
      <c r="L88" s="447">
        <v>4550</v>
      </c>
      <c r="M88" s="448"/>
      <c r="N88" s="448"/>
      <c r="O88" s="448"/>
      <c r="P88" s="448"/>
      <c r="Q88" s="448"/>
      <c r="R88" s="448"/>
      <c r="S88" s="448"/>
      <c r="T88" s="448"/>
      <c r="U88" s="448"/>
      <c r="W88" s="409" t="s">
        <v>446</v>
      </c>
      <c r="X88" s="410"/>
      <c r="Y88" s="410"/>
      <c r="Z88" s="410"/>
      <c r="AA88" s="410"/>
      <c r="AB88" s="410"/>
      <c r="AC88" s="410"/>
      <c r="AD88" s="410"/>
      <c r="AE88" s="411"/>
      <c r="AF88" s="449">
        <v>1E-3</v>
      </c>
      <c r="AG88" s="413"/>
      <c r="AH88" s="414"/>
      <c r="AI88" s="415" t="s">
        <v>443</v>
      </c>
      <c r="AJ88" s="416"/>
      <c r="AK88" s="416"/>
      <c r="AL88" s="416"/>
      <c r="AM88" s="416"/>
      <c r="AN88" s="416"/>
      <c r="AO88" s="416"/>
      <c r="AP88" s="417"/>
    </row>
    <row r="89" spans="1:42" ht="10.5" customHeight="1">
      <c r="W89" s="105"/>
      <c r="X89" s="97"/>
      <c r="Y89" s="97"/>
      <c r="Z89" s="97"/>
      <c r="AA89" s="97"/>
      <c r="AB89" s="97"/>
      <c r="AC89" s="97"/>
      <c r="AD89" s="97"/>
      <c r="AE89" s="106"/>
      <c r="AF89" s="412"/>
      <c r="AG89" s="413"/>
      <c r="AH89" s="414"/>
      <c r="AI89" s="415"/>
      <c r="AJ89" s="416"/>
      <c r="AK89" s="416"/>
      <c r="AL89" s="416"/>
      <c r="AM89" s="416"/>
      <c r="AN89" s="416"/>
      <c r="AO89" s="416"/>
      <c r="AP89" s="417"/>
    </row>
    <row r="90" spans="1:42" ht="10.5" customHeight="1">
      <c r="A90" s="434" t="s">
        <v>447</v>
      </c>
      <c r="B90" s="434"/>
      <c r="C90" s="434"/>
      <c r="D90" s="434"/>
      <c r="E90" s="434"/>
      <c r="F90" s="434"/>
      <c r="G90" s="434"/>
      <c r="H90" s="434"/>
      <c r="I90" s="434"/>
      <c r="J90" s="434"/>
      <c r="K90" s="434"/>
      <c r="L90" s="434"/>
      <c r="M90" s="434"/>
      <c r="N90" s="434"/>
      <c r="O90" s="434"/>
      <c r="P90" s="434"/>
      <c r="Q90" s="434"/>
      <c r="R90" s="434"/>
      <c r="S90" s="434"/>
      <c r="T90" s="434"/>
      <c r="U90" s="434"/>
      <c r="W90" s="435" t="s">
        <v>448</v>
      </c>
      <c r="X90" s="436"/>
      <c r="Y90" s="436"/>
      <c r="Z90" s="436"/>
      <c r="AA90" s="436"/>
      <c r="AB90" s="436"/>
      <c r="AC90" s="436"/>
      <c r="AD90" s="436"/>
      <c r="AE90" s="437"/>
      <c r="AF90" s="438">
        <v>0.01</v>
      </c>
      <c r="AG90" s="439"/>
      <c r="AH90" s="440"/>
      <c r="AI90" s="441" t="s">
        <v>449</v>
      </c>
      <c r="AJ90" s="442"/>
      <c r="AK90" s="442"/>
      <c r="AL90" s="442"/>
      <c r="AM90" s="442"/>
      <c r="AN90" s="442"/>
      <c r="AO90" s="442"/>
      <c r="AP90" s="443"/>
    </row>
    <row r="91" spans="1:42" ht="10.5" customHeight="1">
      <c r="A91" s="263" t="s">
        <v>450</v>
      </c>
      <c r="B91" s="263"/>
      <c r="C91" s="263"/>
      <c r="D91" s="263"/>
      <c r="E91" s="263"/>
      <c r="F91" s="263"/>
      <c r="G91" s="263"/>
      <c r="H91" s="263"/>
      <c r="I91" s="263"/>
      <c r="J91" s="263"/>
      <c r="K91" s="263"/>
      <c r="L91" s="263"/>
      <c r="M91" s="263"/>
      <c r="N91" s="263"/>
      <c r="O91" s="263"/>
      <c r="P91" s="263"/>
      <c r="Q91" s="408">
        <v>99.9</v>
      </c>
      <c r="R91" s="408"/>
      <c r="S91" s="408"/>
      <c r="T91" s="408"/>
      <c r="U91" s="408"/>
      <c r="W91" s="107"/>
      <c r="X91" s="108"/>
      <c r="Y91" s="108"/>
      <c r="Z91" s="108"/>
      <c r="AA91" s="108"/>
      <c r="AB91" s="108"/>
      <c r="AC91" s="108"/>
      <c r="AD91" s="108"/>
      <c r="AE91" s="109"/>
      <c r="AF91" s="429"/>
      <c r="AG91" s="430"/>
      <c r="AH91" s="431"/>
      <c r="AI91" s="444"/>
      <c r="AJ91" s="445"/>
      <c r="AK91" s="445"/>
      <c r="AL91" s="445"/>
      <c r="AM91" s="445"/>
      <c r="AN91" s="445"/>
      <c r="AO91" s="445"/>
      <c r="AP91" s="446"/>
    </row>
    <row r="92" spans="1:42" ht="10.5" customHeight="1">
      <c r="A92" s="263" t="s">
        <v>451</v>
      </c>
      <c r="B92" s="263"/>
      <c r="C92" s="263"/>
      <c r="D92" s="263"/>
      <c r="E92" s="263"/>
      <c r="F92" s="263"/>
      <c r="G92" s="263"/>
      <c r="H92" s="263"/>
      <c r="I92" s="263"/>
      <c r="J92" s="263"/>
      <c r="K92" s="263"/>
      <c r="L92" s="263"/>
      <c r="M92" s="263"/>
      <c r="N92" s="263"/>
      <c r="O92" s="263"/>
      <c r="P92" s="263"/>
      <c r="Q92" s="408">
        <v>140</v>
      </c>
      <c r="R92" s="408"/>
      <c r="S92" s="408"/>
      <c r="T92" s="408"/>
      <c r="U92" s="408"/>
      <c r="W92" s="409" t="s">
        <v>452</v>
      </c>
      <c r="X92" s="410"/>
      <c r="Y92" s="410"/>
      <c r="Z92" s="410"/>
      <c r="AA92" s="410"/>
      <c r="AB92" s="410"/>
      <c r="AC92" s="410"/>
      <c r="AD92" s="410"/>
      <c r="AE92" s="411"/>
      <c r="AF92" s="412" t="s">
        <v>442</v>
      </c>
      <c r="AG92" s="413"/>
      <c r="AH92" s="414"/>
      <c r="AI92" s="415" t="s">
        <v>453</v>
      </c>
      <c r="AJ92" s="416"/>
      <c r="AK92" s="416"/>
      <c r="AL92" s="416"/>
      <c r="AM92" s="416"/>
      <c r="AN92" s="416"/>
      <c r="AO92" s="416"/>
      <c r="AP92" s="417"/>
    </row>
    <row r="93" spans="1:42" ht="10.5" customHeight="1">
      <c r="A93" s="421" t="s">
        <v>454</v>
      </c>
      <c r="B93" s="422"/>
      <c r="C93" s="422"/>
      <c r="D93" s="422"/>
      <c r="E93" s="422"/>
      <c r="F93" s="422"/>
      <c r="G93" s="422"/>
      <c r="H93" s="422"/>
      <c r="I93" s="422"/>
      <c r="J93" s="422"/>
      <c r="K93" s="422"/>
      <c r="L93" s="422"/>
      <c r="M93" s="422"/>
      <c r="N93" s="422"/>
      <c r="O93" s="422"/>
      <c r="P93" s="422"/>
      <c r="Q93" s="423">
        <v>1156</v>
      </c>
      <c r="R93" s="424"/>
      <c r="S93" s="424"/>
      <c r="T93" s="424"/>
      <c r="U93" s="425"/>
      <c r="W93" s="107"/>
      <c r="X93" s="108"/>
      <c r="Y93" s="108"/>
      <c r="Z93" s="108"/>
      <c r="AA93" s="108"/>
      <c r="AB93" s="108"/>
      <c r="AC93" s="108"/>
      <c r="AD93" s="108"/>
      <c r="AE93" s="109"/>
      <c r="AF93" s="429"/>
      <c r="AG93" s="430"/>
      <c r="AH93" s="431"/>
      <c r="AI93" s="418"/>
      <c r="AJ93" s="419"/>
      <c r="AK93" s="419"/>
      <c r="AL93" s="419"/>
      <c r="AM93" s="419"/>
      <c r="AN93" s="419"/>
      <c r="AO93" s="419"/>
      <c r="AP93" s="420"/>
    </row>
    <row r="94" spans="1:42" ht="10.5" customHeight="1">
      <c r="A94" s="432" t="s">
        <v>455</v>
      </c>
      <c r="B94" s="433"/>
      <c r="C94" s="433"/>
      <c r="D94" s="433"/>
      <c r="E94" s="433"/>
      <c r="F94" s="433"/>
      <c r="G94" s="433"/>
      <c r="H94" s="433"/>
      <c r="I94" s="433"/>
      <c r="J94" s="433"/>
      <c r="K94" s="433"/>
      <c r="L94" s="433"/>
      <c r="M94" s="433"/>
      <c r="N94" s="433"/>
      <c r="O94" s="433"/>
      <c r="P94" s="433"/>
      <c r="Q94" s="426"/>
      <c r="R94" s="427"/>
      <c r="S94" s="427"/>
      <c r="T94" s="427"/>
      <c r="U94" s="428"/>
    </row>
    <row r="95" spans="1:42" ht="10.5" customHeight="1">
      <c r="A95" s="263" t="s">
        <v>456</v>
      </c>
      <c r="B95" s="263"/>
      <c r="C95" s="263"/>
      <c r="D95" s="263"/>
      <c r="E95" s="263"/>
      <c r="F95" s="263"/>
      <c r="G95" s="263"/>
      <c r="H95" s="263"/>
      <c r="I95" s="263"/>
      <c r="J95" s="263"/>
      <c r="K95" s="263"/>
      <c r="L95" s="263"/>
      <c r="M95" s="263"/>
      <c r="N95" s="263"/>
      <c r="O95" s="263"/>
      <c r="P95" s="263"/>
      <c r="Q95" s="407" t="s">
        <v>457</v>
      </c>
      <c r="R95" s="407"/>
      <c r="S95" s="407"/>
      <c r="T95" s="407"/>
      <c r="U95" s="407"/>
    </row>
    <row r="96" spans="1:42" ht="10.5" customHeight="1">
      <c r="A96" s="263" t="s">
        <v>458</v>
      </c>
      <c r="B96" s="263"/>
      <c r="C96" s="263"/>
      <c r="D96" s="263"/>
      <c r="E96" s="263"/>
      <c r="F96" s="263"/>
      <c r="G96" s="263"/>
      <c r="H96" s="263"/>
      <c r="I96" s="263"/>
      <c r="J96" s="263"/>
      <c r="K96" s="263"/>
      <c r="L96" s="263"/>
      <c r="M96" s="263"/>
      <c r="N96" s="263"/>
      <c r="O96" s="263"/>
      <c r="P96" s="263"/>
      <c r="Q96" s="407" t="s">
        <v>459</v>
      </c>
      <c r="R96" s="407"/>
      <c r="S96" s="407"/>
      <c r="T96" s="407"/>
      <c r="U96" s="407"/>
    </row>
  </sheetData>
  <mergeCells count="677">
    <mergeCell ref="AO7:AZ7"/>
    <mergeCell ref="U5:AM5"/>
    <mergeCell ref="AO5:BE5"/>
    <mergeCell ref="A6:F6"/>
    <mergeCell ref="G6:J6"/>
    <mergeCell ref="K6:L6"/>
    <mergeCell ref="M6:O6"/>
    <mergeCell ref="P6:S6"/>
    <mergeCell ref="AF6:AI6"/>
    <mergeCell ref="AJ6:AM6"/>
    <mergeCell ref="AO6:AZ6"/>
    <mergeCell ref="BA6:BG6"/>
    <mergeCell ref="K9:L9"/>
    <mergeCell ref="M9:O9"/>
    <mergeCell ref="P9:S9"/>
    <mergeCell ref="U9:AE9"/>
    <mergeCell ref="AO9:AZ9"/>
    <mergeCell ref="BA9:BG9"/>
    <mergeCell ref="BA7:BG7"/>
    <mergeCell ref="A8:S8"/>
    <mergeCell ref="U8:AE8"/>
    <mergeCell ref="AF8:AI9"/>
    <mergeCell ref="AJ8:AM9"/>
    <mergeCell ref="AO8:AZ8"/>
    <mergeCell ref="BA8:BG8"/>
    <mergeCell ref="A9:C9"/>
    <mergeCell ref="D9:F9"/>
    <mergeCell ref="G9:J9"/>
    <mergeCell ref="A7:C7"/>
    <mergeCell ref="D7:F7"/>
    <mergeCell ref="G7:J7"/>
    <mergeCell ref="M7:O7"/>
    <mergeCell ref="P7:S7"/>
    <mergeCell ref="U7:AE7"/>
    <mergeCell ref="AF7:AI7"/>
    <mergeCell ref="AJ7:AM7"/>
    <mergeCell ref="U10:AE10"/>
    <mergeCell ref="AF10:AI10"/>
    <mergeCell ref="AJ10:AM10"/>
    <mergeCell ref="AO10:AZ10"/>
    <mergeCell ref="BA10:BG10"/>
    <mergeCell ref="A11:C11"/>
    <mergeCell ref="D11:F11"/>
    <mergeCell ref="G11:J11"/>
    <mergeCell ref="K11:L11"/>
    <mergeCell ref="M11:O11"/>
    <mergeCell ref="A10:C10"/>
    <mergeCell ref="D10:F10"/>
    <mergeCell ref="G10:J10"/>
    <mergeCell ref="K10:L10"/>
    <mergeCell ref="M10:O10"/>
    <mergeCell ref="P10:S10"/>
    <mergeCell ref="P11:S11"/>
    <mergeCell ref="U11:AE11"/>
    <mergeCell ref="AF11:AI11"/>
    <mergeCell ref="AJ11:AM11"/>
    <mergeCell ref="AS14:BG14"/>
    <mergeCell ref="A12:C12"/>
    <mergeCell ref="D12:F12"/>
    <mergeCell ref="G12:J12"/>
    <mergeCell ref="K12:L12"/>
    <mergeCell ref="M12:O12"/>
    <mergeCell ref="P12:S12"/>
    <mergeCell ref="U12:AE12"/>
    <mergeCell ref="AF12:AI12"/>
    <mergeCell ref="AJ12:AM12"/>
    <mergeCell ref="A15:S15"/>
    <mergeCell ref="U15:AE15"/>
    <mergeCell ref="AF15:AI15"/>
    <mergeCell ref="AJ15:AM15"/>
    <mergeCell ref="AO15:AR15"/>
    <mergeCell ref="AS15:BG15"/>
    <mergeCell ref="AF13:AI13"/>
    <mergeCell ref="AJ13:AM13"/>
    <mergeCell ref="AO13:BG13"/>
    <mergeCell ref="A14:C14"/>
    <mergeCell ref="D14:F14"/>
    <mergeCell ref="G14:J14"/>
    <mergeCell ref="K14:L14"/>
    <mergeCell ref="M14:O14"/>
    <mergeCell ref="P14:S14"/>
    <mergeCell ref="U14:AM14"/>
    <mergeCell ref="A13:C13"/>
    <mergeCell ref="D13:F13"/>
    <mergeCell ref="G13:J13"/>
    <mergeCell ref="K13:L13"/>
    <mergeCell ref="M13:O13"/>
    <mergeCell ref="P13:S13"/>
    <mergeCell ref="U13:AE13"/>
    <mergeCell ref="AO14:AR14"/>
    <mergeCell ref="U16:AE16"/>
    <mergeCell ref="AF16:AI17"/>
    <mergeCell ref="AJ16:AM17"/>
    <mergeCell ref="AO16:AR16"/>
    <mergeCell ref="AS16:BG16"/>
    <mergeCell ref="A17:C17"/>
    <mergeCell ref="D17:F17"/>
    <mergeCell ref="G17:J17"/>
    <mergeCell ref="K17:L17"/>
    <mergeCell ref="M17:O17"/>
    <mergeCell ref="A16:C16"/>
    <mergeCell ref="D16:F16"/>
    <mergeCell ref="G16:J16"/>
    <mergeCell ref="K16:L16"/>
    <mergeCell ref="M16:O16"/>
    <mergeCell ref="P16:S16"/>
    <mergeCell ref="P17:S17"/>
    <mergeCell ref="U17:AE17"/>
    <mergeCell ref="AO17:AR17"/>
    <mergeCell ref="AS17:BG17"/>
    <mergeCell ref="A18:C18"/>
    <mergeCell ref="D18:F18"/>
    <mergeCell ref="G18:J18"/>
    <mergeCell ref="K18:L18"/>
    <mergeCell ref="M18:O18"/>
    <mergeCell ref="P18:S18"/>
    <mergeCell ref="AO18:AR18"/>
    <mergeCell ref="AS18:BG18"/>
    <mergeCell ref="A19:C19"/>
    <mergeCell ref="D19:F19"/>
    <mergeCell ref="G19:J19"/>
    <mergeCell ref="K19:L19"/>
    <mergeCell ref="M19:O19"/>
    <mergeCell ref="P19:S19"/>
    <mergeCell ref="AO19:AR19"/>
    <mergeCell ref="AS19:BG19"/>
    <mergeCell ref="U20:AK20"/>
    <mergeCell ref="AL20:AM20"/>
    <mergeCell ref="AO20:AR20"/>
    <mergeCell ref="AS20:BG20"/>
    <mergeCell ref="A21:C21"/>
    <mergeCell ref="D21:F21"/>
    <mergeCell ref="G21:J21"/>
    <mergeCell ref="K21:L21"/>
    <mergeCell ref="M21:O21"/>
    <mergeCell ref="P21:S21"/>
    <mergeCell ref="A20:C20"/>
    <mergeCell ref="D20:F20"/>
    <mergeCell ref="G20:J20"/>
    <mergeCell ref="K20:L20"/>
    <mergeCell ref="M20:O20"/>
    <mergeCell ref="P20:S20"/>
    <mergeCell ref="U21:AD21"/>
    <mergeCell ref="AE21:AM21"/>
    <mergeCell ref="AO21:AR21"/>
    <mergeCell ref="AS21:BG21"/>
    <mergeCell ref="A22:S22"/>
    <mergeCell ref="U22:AD22"/>
    <mergeCell ref="AE22:AM22"/>
    <mergeCell ref="AO22:AR22"/>
    <mergeCell ref="AS22:BG22"/>
    <mergeCell ref="U23:AD23"/>
    <mergeCell ref="AE23:AM23"/>
    <mergeCell ref="A24:C24"/>
    <mergeCell ref="D24:F24"/>
    <mergeCell ref="G24:J24"/>
    <mergeCell ref="K24:L24"/>
    <mergeCell ref="M24:O24"/>
    <mergeCell ref="P24:S24"/>
    <mergeCell ref="A23:C23"/>
    <mergeCell ref="D23:F23"/>
    <mergeCell ref="G23:J23"/>
    <mergeCell ref="K23:L23"/>
    <mergeCell ref="M23:O23"/>
    <mergeCell ref="P23:S23"/>
    <mergeCell ref="AO25:BE25"/>
    <mergeCell ref="BF25:BG25"/>
    <mergeCell ref="A26:C26"/>
    <mergeCell ref="D26:F26"/>
    <mergeCell ref="G26:J26"/>
    <mergeCell ref="K26:L26"/>
    <mergeCell ref="M26:O26"/>
    <mergeCell ref="P26:S26"/>
    <mergeCell ref="U26:AK26"/>
    <mergeCell ref="AL26:AM26"/>
    <mergeCell ref="A25:C25"/>
    <mergeCell ref="D25:F25"/>
    <mergeCell ref="G25:J25"/>
    <mergeCell ref="K25:L25"/>
    <mergeCell ref="M25:O25"/>
    <mergeCell ref="P25:S25"/>
    <mergeCell ref="AO26:AR26"/>
    <mergeCell ref="AS26:BG28"/>
    <mergeCell ref="A27:C27"/>
    <mergeCell ref="D27:F27"/>
    <mergeCell ref="G27:J27"/>
    <mergeCell ref="K27:L27"/>
    <mergeCell ref="M27:O27"/>
    <mergeCell ref="P27:S27"/>
    <mergeCell ref="U27:AB27"/>
    <mergeCell ref="AC27:AH27"/>
    <mergeCell ref="AI28:AM28"/>
    <mergeCell ref="AO28:AR28"/>
    <mergeCell ref="A29:S29"/>
    <mergeCell ref="U29:AB29"/>
    <mergeCell ref="AC29:AH29"/>
    <mergeCell ref="AI29:AM29"/>
    <mergeCell ref="AO29:AR29"/>
    <mergeCell ref="AI27:AM27"/>
    <mergeCell ref="AO27:AR27"/>
    <mergeCell ref="A28:C28"/>
    <mergeCell ref="D28:F28"/>
    <mergeCell ref="G28:J28"/>
    <mergeCell ref="K28:L28"/>
    <mergeCell ref="M28:O28"/>
    <mergeCell ref="P28:S28"/>
    <mergeCell ref="U28:AB28"/>
    <mergeCell ref="AC28:AH28"/>
    <mergeCell ref="AS29:BG32"/>
    <mergeCell ref="A30:C30"/>
    <mergeCell ref="D30:F30"/>
    <mergeCell ref="G30:J30"/>
    <mergeCell ref="K30:L30"/>
    <mergeCell ref="M30:O30"/>
    <mergeCell ref="P30:S30"/>
    <mergeCell ref="U30:AB30"/>
    <mergeCell ref="AC30:AH30"/>
    <mergeCell ref="AI30:AM30"/>
    <mergeCell ref="AO30:AR30"/>
    <mergeCell ref="A31:C31"/>
    <mergeCell ref="D31:F31"/>
    <mergeCell ref="G31:J31"/>
    <mergeCell ref="K31:L31"/>
    <mergeCell ref="M31:O31"/>
    <mergeCell ref="P31:S31"/>
    <mergeCell ref="U31:AB31"/>
    <mergeCell ref="AC31:AH31"/>
    <mergeCell ref="AI31:AM31"/>
    <mergeCell ref="AO31:AR31"/>
    <mergeCell ref="A32:C32"/>
    <mergeCell ref="D32:F32"/>
    <mergeCell ref="G32:J32"/>
    <mergeCell ref="K32:L32"/>
    <mergeCell ref="M32:O32"/>
    <mergeCell ref="P32:S32"/>
    <mergeCell ref="U32:AB32"/>
    <mergeCell ref="AC32:AH32"/>
    <mergeCell ref="AI32:AM32"/>
    <mergeCell ref="AO32:AR32"/>
    <mergeCell ref="A33:C33"/>
    <mergeCell ref="D33:F33"/>
    <mergeCell ref="G33:J33"/>
    <mergeCell ref="K33:L33"/>
    <mergeCell ref="M33:O33"/>
    <mergeCell ref="P33:S33"/>
    <mergeCell ref="U33:AB33"/>
    <mergeCell ref="AC33:AH33"/>
    <mergeCell ref="AI33:AM33"/>
    <mergeCell ref="AO33:AR33"/>
    <mergeCell ref="AS33:BG37"/>
    <mergeCell ref="A34:C34"/>
    <mergeCell ref="D34:F34"/>
    <mergeCell ref="G34:J34"/>
    <mergeCell ref="K34:L34"/>
    <mergeCell ref="M34:O34"/>
    <mergeCell ref="P34:S34"/>
    <mergeCell ref="U34:AB34"/>
    <mergeCell ref="AC34:AH34"/>
    <mergeCell ref="AO35:AR35"/>
    <mergeCell ref="A36:S36"/>
    <mergeCell ref="U36:AB36"/>
    <mergeCell ref="AC36:AH36"/>
    <mergeCell ref="AI36:AM36"/>
    <mergeCell ref="AO36:AR36"/>
    <mergeCell ref="AI34:AM34"/>
    <mergeCell ref="AO34:AR34"/>
    <mergeCell ref="A35:C35"/>
    <mergeCell ref="D35:F35"/>
    <mergeCell ref="G35:J35"/>
    <mergeCell ref="K35:L35"/>
    <mergeCell ref="M35:O35"/>
    <mergeCell ref="P35:S35"/>
    <mergeCell ref="U35:AB35"/>
    <mergeCell ref="AC35:AH35"/>
    <mergeCell ref="A39:C39"/>
    <mergeCell ref="D39:F39"/>
    <mergeCell ref="G39:J39"/>
    <mergeCell ref="K39:L39"/>
    <mergeCell ref="M39:O39"/>
    <mergeCell ref="P39:S39"/>
    <mergeCell ref="U37:AB37"/>
    <mergeCell ref="AC37:AH37"/>
    <mergeCell ref="AO37:AR37"/>
    <mergeCell ref="A38:C38"/>
    <mergeCell ref="D38:F38"/>
    <mergeCell ref="G38:J38"/>
    <mergeCell ref="K38:L38"/>
    <mergeCell ref="M38:O38"/>
    <mergeCell ref="P38:S38"/>
    <mergeCell ref="A37:C37"/>
    <mergeCell ref="D37:F37"/>
    <mergeCell ref="G37:J37"/>
    <mergeCell ref="K37:L37"/>
    <mergeCell ref="M37:O37"/>
    <mergeCell ref="P37:S37"/>
    <mergeCell ref="A41:C41"/>
    <mergeCell ref="D41:F41"/>
    <mergeCell ref="G41:J41"/>
    <mergeCell ref="K41:L41"/>
    <mergeCell ref="M41:O41"/>
    <mergeCell ref="P41:S41"/>
    <mergeCell ref="A40:C40"/>
    <mergeCell ref="D40:F40"/>
    <mergeCell ref="G40:J40"/>
    <mergeCell ref="K40:L40"/>
    <mergeCell ref="M40:O40"/>
    <mergeCell ref="P40:S40"/>
    <mergeCell ref="A43:T43"/>
    <mergeCell ref="W43:AP43"/>
    <mergeCell ref="AR43:BG43"/>
    <mergeCell ref="A44:R44"/>
    <mergeCell ref="S44:U44"/>
    <mergeCell ref="W44:AP44"/>
    <mergeCell ref="AR44:AU44"/>
    <mergeCell ref="AV44:AY44"/>
    <mergeCell ref="AZ44:BC44"/>
    <mergeCell ref="BD44:BG44"/>
    <mergeCell ref="AZ45:BC45"/>
    <mergeCell ref="BD45:BG45"/>
    <mergeCell ref="A46:R46"/>
    <mergeCell ref="S46:U46"/>
    <mergeCell ref="W46:AF46"/>
    <mergeCell ref="AG46:AP46"/>
    <mergeCell ref="AR46:AU46"/>
    <mergeCell ref="AV46:AY46"/>
    <mergeCell ref="AZ46:BC46"/>
    <mergeCell ref="BD46:BG46"/>
    <mergeCell ref="A45:R45"/>
    <mergeCell ref="S45:U45"/>
    <mergeCell ref="W45:AF45"/>
    <mergeCell ref="AG45:AP45"/>
    <mergeCell ref="AR45:AU45"/>
    <mergeCell ref="AV45:AY45"/>
    <mergeCell ref="AZ47:BC47"/>
    <mergeCell ref="BD47:BG47"/>
    <mergeCell ref="A48:R48"/>
    <mergeCell ref="S48:U48"/>
    <mergeCell ref="W48:AF48"/>
    <mergeCell ref="AG48:AP48"/>
    <mergeCell ref="AR48:AU48"/>
    <mergeCell ref="AV48:AY48"/>
    <mergeCell ref="AZ48:BC48"/>
    <mergeCell ref="BD48:BG48"/>
    <mergeCell ref="A47:R47"/>
    <mergeCell ref="S47:U47"/>
    <mergeCell ref="W47:AF47"/>
    <mergeCell ref="AG47:AP47"/>
    <mergeCell ref="AR47:AU47"/>
    <mergeCell ref="AV47:AY47"/>
    <mergeCell ref="BD49:BG49"/>
    <mergeCell ref="A50:R50"/>
    <mergeCell ref="S50:U50"/>
    <mergeCell ref="W50:AF50"/>
    <mergeCell ref="AG50:AP50"/>
    <mergeCell ref="AR50:AU50"/>
    <mergeCell ref="AV50:AY50"/>
    <mergeCell ref="AZ50:BC50"/>
    <mergeCell ref="BD50:BG50"/>
    <mergeCell ref="A49:R49"/>
    <mergeCell ref="W49:AF49"/>
    <mergeCell ref="AG49:AP49"/>
    <mergeCell ref="AR49:AU49"/>
    <mergeCell ref="AV49:AY49"/>
    <mergeCell ref="AZ49:BC49"/>
    <mergeCell ref="BD51:BG51"/>
    <mergeCell ref="A52:R52"/>
    <mergeCell ref="S52:U52"/>
    <mergeCell ref="W52:AF52"/>
    <mergeCell ref="AG52:AJ52"/>
    <mergeCell ref="AK52:AP52"/>
    <mergeCell ref="AR52:AU52"/>
    <mergeCell ref="AV52:AY52"/>
    <mergeCell ref="AZ52:BC52"/>
    <mergeCell ref="BD52:BG52"/>
    <mergeCell ref="A51:R51"/>
    <mergeCell ref="S51:U51"/>
    <mergeCell ref="W51:AP51"/>
    <mergeCell ref="AR51:AU51"/>
    <mergeCell ref="AV51:AY51"/>
    <mergeCell ref="AZ51:BC51"/>
    <mergeCell ref="A55:T55"/>
    <mergeCell ref="W55:AF55"/>
    <mergeCell ref="AG55:AJ55"/>
    <mergeCell ref="AK55:AP55"/>
    <mergeCell ref="AR55:AU55"/>
    <mergeCell ref="BD53:BG53"/>
    <mergeCell ref="W54:AF54"/>
    <mergeCell ref="AG54:AJ54"/>
    <mergeCell ref="AK54:AP54"/>
    <mergeCell ref="AR54:AU54"/>
    <mergeCell ref="AV54:AY54"/>
    <mergeCell ref="AZ54:BC54"/>
    <mergeCell ref="BD54:BG54"/>
    <mergeCell ref="AZ55:BC55"/>
    <mergeCell ref="BD55:BG55"/>
    <mergeCell ref="AV55:AY55"/>
    <mergeCell ref="A53:R53"/>
    <mergeCell ref="S53:U53"/>
    <mergeCell ref="W53:AF53"/>
    <mergeCell ref="AG53:AJ53"/>
    <mergeCell ref="AK53:AP53"/>
    <mergeCell ref="AR53:AU53"/>
    <mergeCell ref="AV53:AY53"/>
    <mergeCell ref="AZ53:BC53"/>
    <mergeCell ref="AV56:AY56"/>
    <mergeCell ref="AZ56:BC56"/>
    <mergeCell ref="BD56:BG56"/>
    <mergeCell ref="A57:D57"/>
    <mergeCell ref="E57:G57"/>
    <mergeCell ref="H57:J57"/>
    <mergeCell ref="K57:U57"/>
    <mergeCell ref="W57:AF57"/>
    <mergeCell ref="AG57:AJ57"/>
    <mergeCell ref="AK57:AP57"/>
    <mergeCell ref="AR57:AU57"/>
    <mergeCell ref="AV57:AY57"/>
    <mergeCell ref="AZ57:BC57"/>
    <mergeCell ref="BD57:BG57"/>
    <mergeCell ref="A56:D56"/>
    <mergeCell ref="E56:G56"/>
    <mergeCell ref="H56:J56"/>
    <mergeCell ref="K56:U56"/>
    <mergeCell ref="W56:AF56"/>
    <mergeCell ref="AG56:AJ56"/>
    <mergeCell ref="AK56:AP56"/>
    <mergeCell ref="AR56:AU56"/>
    <mergeCell ref="A58:D58"/>
    <mergeCell ref="E58:G58"/>
    <mergeCell ref="H58:J58"/>
    <mergeCell ref="K58:U58"/>
    <mergeCell ref="W58:AF58"/>
    <mergeCell ref="AG58:AJ58"/>
    <mergeCell ref="AK58:AP58"/>
    <mergeCell ref="AR58:AU58"/>
    <mergeCell ref="AV58:AY58"/>
    <mergeCell ref="AZ58:BC58"/>
    <mergeCell ref="BD58:BG58"/>
    <mergeCell ref="A59:D59"/>
    <mergeCell ref="K59:U59"/>
    <mergeCell ref="W59:AF59"/>
    <mergeCell ref="AG59:AJ59"/>
    <mergeCell ref="AK59:AP59"/>
    <mergeCell ref="A61:D61"/>
    <mergeCell ref="E61:G61"/>
    <mergeCell ref="H61:J61"/>
    <mergeCell ref="K61:U61"/>
    <mergeCell ref="W61:AF61"/>
    <mergeCell ref="AR59:AU59"/>
    <mergeCell ref="AV59:AY59"/>
    <mergeCell ref="AZ59:BC59"/>
    <mergeCell ref="BD59:BG59"/>
    <mergeCell ref="A60:D60"/>
    <mergeCell ref="E60:G60"/>
    <mergeCell ref="H60:J60"/>
    <mergeCell ref="K60:U60"/>
    <mergeCell ref="W60:AF60"/>
    <mergeCell ref="AG60:AJ60"/>
    <mergeCell ref="AG61:AJ61"/>
    <mergeCell ref="AK61:AP61"/>
    <mergeCell ref="AR61:AU61"/>
    <mergeCell ref="AV61:AY61"/>
    <mergeCell ref="AZ61:BC61"/>
    <mergeCell ref="BD61:BG61"/>
    <mergeCell ref="AK60:AP60"/>
    <mergeCell ref="AR60:AU60"/>
    <mergeCell ref="AV60:AY60"/>
    <mergeCell ref="AZ60:BC60"/>
    <mergeCell ref="BD60:BG60"/>
    <mergeCell ref="BD62:BG62"/>
    <mergeCell ref="A63:D63"/>
    <mergeCell ref="E63:G63"/>
    <mergeCell ref="H63:J63"/>
    <mergeCell ref="K63:U63"/>
    <mergeCell ref="AG63:AJ63"/>
    <mergeCell ref="A62:D62"/>
    <mergeCell ref="E62:G62"/>
    <mergeCell ref="H62:J62"/>
    <mergeCell ref="K62:U62"/>
    <mergeCell ref="W62:AF62"/>
    <mergeCell ref="AG62:AJ62"/>
    <mergeCell ref="AK62:AP62"/>
    <mergeCell ref="AR62:AU62"/>
    <mergeCell ref="AV62:AY62"/>
    <mergeCell ref="AZ62:BC62"/>
    <mergeCell ref="AG64:AJ64"/>
    <mergeCell ref="AK64:AP64"/>
    <mergeCell ref="AR64:AU64"/>
    <mergeCell ref="AV64:AY64"/>
    <mergeCell ref="AZ64:BC64"/>
    <mergeCell ref="A65:D65"/>
    <mergeCell ref="E65:G65"/>
    <mergeCell ref="H65:J65"/>
    <mergeCell ref="K65:U65"/>
    <mergeCell ref="W65:AF65"/>
    <mergeCell ref="AG65:AJ65"/>
    <mergeCell ref="A64:D64"/>
    <mergeCell ref="E64:G64"/>
    <mergeCell ref="H64:J64"/>
    <mergeCell ref="K64:U64"/>
    <mergeCell ref="W64:AF64"/>
    <mergeCell ref="BD64:BG64"/>
    <mergeCell ref="AK63:AP63"/>
    <mergeCell ref="AR63:AU63"/>
    <mergeCell ref="AV63:AY63"/>
    <mergeCell ref="AZ63:BC63"/>
    <mergeCell ref="BD63:BG63"/>
    <mergeCell ref="AK65:AP65"/>
    <mergeCell ref="AR65:AU65"/>
    <mergeCell ref="AV65:AY65"/>
    <mergeCell ref="AZ65:BC65"/>
    <mergeCell ref="BD65:BG65"/>
    <mergeCell ref="AK66:AP66"/>
    <mergeCell ref="AR66:AU66"/>
    <mergeCell ref="AV66:AY66"/>
    <mergeCell ref="AZ66:BC66"/>
    <mergeCell ref="BD66:BG66"/>
    <mergeCell ref="A67:D67"/>
    <mergeCell ref="E67:G67"/>
    <mergeCell ref="H67:J67"/>
    <mergeCell ref="K67:U67"/>
    <mergeCell ref="W67:AF67"/>
    <mergeCell ref="A66:D66"/>
    <mergeCell ref="E66:G66"/>
    <mergeCell ref="H66:J66"/>
    <mergeCell ref="K66:U66"/>
    <mergeCell ref="AG66:AJ66"/>
    <mergeCell ref="AG67:AJ67"/>
    <mergeCell ref="AK67:AP67"/>
    <mergeCell ref="A68:D68"/>
    <mergeCell ref="E68:G68"/>
    <mergeCell ref="H68:J68"/>
    <mergeCell ref="K68:U68"/>
    <mergeCell ref="W68:AF68"/>
    <mergeCell ref="AG68:AJ68"/>
    <mergeCell ref="AK68:AP68"/>
    <mergeCell ref="A70:D70"/>
    <mergeCell ref="E70:G70"/>
    <mergeCell ref="H70:J70"/>
    <mergeCell ref="K70:U70"/>
    <mergeCell ref="W70:AF70"/>
    <mergeCell ref="AG70:AJ70"/>
    <mergeCell ref="AR68:BG68"/>
    <mergeCell ref="A69:D69"/>
    <mergeCell ref="E69:G69"/>
    <mergeCell ref="H69:J69"/>
    <mergeCell ref="K69:U69"/>
    <mergeCell ref="W69:AF69"/>
    <mergeCell ref="AG69:AJ69"/>
    <mergeCell ref="AK69:AP69"/>
    <mergeCell ref="Q75:U75"/>
    <mergeCell ref="W75:AA75"/>
    <mergeCell ref="AK70:AP70"/>
    <mergeCell ref="AR70:BC70"/>
    <mergeCell ref="BD70:BG70"/>
    <mergeCell ref="W71:AF71"/>
    <mergeCell ref="AG71:AJ71"/>
    <mergeCell ref="AK71:AP71"/>
    <mergeCell ref="AR71:BC71"/>
    <mergeCell ref="BD71:BG71"/>
    <mergeCell ref="A72:U72"/>
    <mergeCell ref="AG72:AJ72"/>
    <mergeCell ref="AK72:AP72"/>
    <mergeCell ref="AR72:BC72"/>
    <mergeCell ref="BD72:BG72"/>
    <mergeCell ref="A73:F73"/>
    <mergeCell ref="G73:K73"/>
    <mergeCell ref="L73:P73"/>
    <mergeCell ref="Q73:U73"/>
    <mergeCell ref="AG73:AJ73"/>
    <mergeCell ref="AK73:AP73"/>
    <mergeCell ref="AR73:BC73"/>
    <mergeCell ref="BD73:BG73"/>
    <mergeCell ref="AB75:AF75"/>
    <mergeCell ref="A74:F74"/>
    <mergeCell ref="G74:K74"/>
    <mergeCell ref="L74:P74"/>
    <mergeCell ref="Q74:U74"/>
    <mergeCell ref="W74:AP74"/>
    <mergeCell ref="AR74:BC74"/>
    <mergeCell ref="BD74:BG74"/>
    <mergeCell ref="AG75:AK75"/>
    <mergeCell ref="AL75:AP75"/>
    <mergeCell ref="AR75:BC75"/>
    <mergeCell ref="BD75:BG75"/>
    <mergeCell ref="A75:F75"/>
    <mergeCell ref="G75:K75"/>
    <mergeCell ref="L75:P75"/>
    <mergeCell ref="AG76:AK76"/>
    <mergeCell ref="AL76:AP76"/>
    <mergeCell ref="AR76:BG76"/>
    <mergeCell ref="A76:F76"/>
    <mergeCell ref="G76:K76"/>
    <mergeCell ref="L76:P76"/>
    <mergeCell ref="Q76:U76"/>
    <mergeCell ref="W76:AA76"/>
    <mergeCell ref="AB76:AF76"/>
    <mergeCell ref="A77:F77"/>
    <mergeCell ref="G77:K77"/>
    <mergeCell ref="L77:P77"/>
    <mergeCell ref="Q77:U77"/>
    <mergeCell ref="W77:AA77"/>
    <mergeCell ref="AB77:AF77"/>
    <mergeCell ref="AG77:AK77"/>
    <mergeCell ref="AL77:AP77"/>
    <mergeCell ref="AR77:BG77"/>
    <mergeCell ref="A78:F78"/>
    <mergeCell ref="G78:K78"/>
    <mergeCell ref="L78:P78"/>
    <mergeCell ref="Q78:U78"/>
    <mergeCell ref="W78:AA78"/>
    <mergeCell ref="AB78:AF78"/>
    <mergeCell ref="AG78:AK78"/>
    <mergeCell ref="AL78:AP78"/>
    <mergeCell ref="AR78:BG78"/>
    <mergeCell ref="AL80:AP80"/>
    <mergeCell ref="AR80:BG80"/>
    <mergeCell ref="A81:U81"/>
    <mergeCell ref="W81:AA81"/>
    <mergeCell ref="AB81:AF81"/>
    <mergeCell ref="AG81:AK81"/>
    <mergeCell ref="AL81:AP81"/>
    <mergeCell ref="A79:F79"/>
    <mergeCell ref="G79:K79"/>
    <mergeCell ref="L79:P79"/>
    <mergeCell ref="Q79:U79"/>
    <mergeCell ref="W79:AA79"/>
    <mergeCell ref="AB79:AF79"/>
    <mergeCell ref="AG79:AK79"/>
    <mergeCell ref="AL79:AP79"/>
    <mergeCell ref="AR79:BG79"/>
    <mergeCell ref="A82:K82"/>
    <mergeCell ref="L82:U82"/>
    <mergeCell ref="A83:K83"/>
    <mergeCell ref="L83:U83"/>
    <mergeCell ref="A84:K84"/>
    <mergeCell ref="L84:U84"/>
    <mergeCell ref="L87:U87"/>
    <mergeCell ref="AF87:AH87"/>
    <mergeCell ref="W80:AA80"/>
    <mergeCell ref="AB80:AF80"/>
    <mergeCell ref="AG80:AK80"/>
    <mergeCell ref="A88:K88"/>
    <mergeCell ref="L88:U88"/>
    <mergeCell ref="W88:AE88"/>
    <mergeCell ref="AF88:AH88"/>
    <mergeCell ref="A85:K85"/>
    <mergeCell ref="L85:U85"/>
    <mergeCell ref="W85:AE85"/>
    <mergeCell ref="AI88:AP89"/>
    <mergeCell ref="AF89:AH89"/>
    <mergeCell ref="AI85:AP85"/>
    <mergeCell ref="A86:K86"/>
    <mergeCell ref="L86:U86"/>
    <mergeCell ref="W86:AE86"/>
    <mergeCell ref="AF86:AH86"/>
    <mergeCell ref="AI86:AP87"/>
    <mergeCell ref="A87:K87"/>
    <mergeCell ref="A90:U90"/>
    <mergeCell ref="W90:AE90"/>
    <mergeCell ref="AF90:AH90"/>
    <mergeCell ref="AI90:AP91"/>
    <mergeCell ref="A91:P91"/>
    <mergeCell ref="Q91:U91"/>
    <mergeCell ref="AF91:AH91"/>
    <mergeCell ref="A95:P95"/>
    <mergeCell ref="Q95:U95"/>
    <mergeCell ref="A96:P96"/>
    <mergeCell ref="Q96:U96"/>
    <mergeCell ref="A92:P92"/>
    <mergeCell ref="Q92:U92"/>
    <mergeCell ref="W92:AE92"/>
    <mergeCell ref="AF92:AH92"/>
    <mergeCell ref="AI92:AP93"/>
    <mergeCell ref="A93:P93"/>
    <mergeCell ref="Q93:U94"/>
    <mergeCell ref="AF93:AH93"/>
    <mergeCell ref="A94:P94"/>
  </mergeCells>
  <printOptions horizontalCentered="1"/>
  <pageMargins left="0.17" right="0.17" top="0.25" bottom="0.25" header="0" footer="0"/>
  <pageSetup orientation="landscape" horizontalDpi="360" verticalDpi="360"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BH108"/>
  <sheetViews>
    <sheetView showGridLines="0" topLeftCell="A64" workbookViewId="0">
      <selection activeCell="CM100" sqref="CM100"/>
    </sheetView>
  </sheetViews>
  <sheetFormatPr defaultColWidth="2.28515625" defaultRowHeight="10.5" customHeight="1"/>
  <cols>
    <col min="1" max="1" width="2.28515625" style="186"/>
    <col min="2" max="2" width="3" style="186" customWidth="1"/>
    <col min="3" max="5" width="2.28515625" style="186"/>
    <col min="6" max="6" width="3.7109375" style="186" customWidth="1"/>
    <col min="7" max="7" width="2.28515625" style="186" customWidth="1"/>
    <col min="8" max="11" width="2.28515625" style="186"/>
    <col min="12" max="12" width="2.28515625" style="186" customWidth="1"/>
    <col min="13" max="16" width="2.28515625" style="186"/>
    <col min="17" max="17" width="2.28515625" style="186" customWidth="1"/>
    <col min="18" max="33" width="2.28515625" style="186"/>
    <col min="34" max="34" width="2.28515625" style="186" customWidth="1"/>
    <col min="35" max="37" width="2.28515625" style="186"/>
    <col min="38" max="38" width="2.28515625" style="186" customWidth="1"/>
    <col min="39" max="40" width="2.28515625" style="186"/>
    <col min="41" max="41" width="2.28515625" style="186" customWidth="1"/>
    <col min="42" max="51" width="2.28515625" style="186"/>
    <col min="52" max="52" width="2.28515625" style="186" customWidth="1"/>
    <col min="53" max="54" width="2.28515625" style="186"/>
    <col min="55" max="55" width="1.28515625" style="186" customWidth="1"/>
    <col min="56" max="56" width="2.28515625" style="186" customWidth="1"/>
    <col min="57" max="57" width="4.42578125" style="186" customWidth="1"/>
    <col min="58" max="58" width="0.42578125" style="186" customWidth="1"/>
    <col min="59" max="59" width="1.42578125" style="186" customWidth="1"/>
    <col min="60" max="16384" width="2.28515625" style="186"/>
  </cols>
  <sheetData>
    <row r="1" spans="1:60" ht="38.1" customHeight="1">
      <c r="A1" s="136" t="s">
        <v>715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row>
    <row r="2" spans="1:60" ht="11.45" customHeight="1" thickBot="1">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95"/>
      <c r="AY2" s="95"/>
      <c r="AZ2" s="95"/>
      <c r="BA2" s="95"/>
      <c r="BB2" s="95"/>
      <c r="BC2" s="95"/>
      <c r="BD2" s="95"/>
      <c r="BE2" s="95"/>
      <c r="BF2" s="95"/>
      <c r="BG2" s="95"/>
      <c r="BH2" s="172"/>
    </row>
    <row r="3" spans="1:60" ht="11.45" customHeight="1">
      <c r="A3" s="96"/>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row>
    <row r="5" spans="1:60" ht="10.5" customHeight="1">
      <c r="A5" s="434" t="s">
        <v>591</v>
      </c>
      <c r="B5" s="434"/>
      <c r="C5" s="434"/>
      <c r="D5" s="434"/>
      <c r="E5" s="434"/>
      <c r="F5" s="434"/>
      <c r="G5" s="434"/>
      <c r="H5" s="434"/>
      <c r="I5" s="434"/>
      <c r="J5" s="434"/>
      <c r="K5" s="434"/>
      <c r="L5" s="434"/>
      <c r="M5" s="434"/>
      <c r="N5" s="434"/>
      <c r="O5" s="434"/>
      <c r="P5" s="434"/>
      <c r="Q5" s="434"/>
      <c r="R5" s="434"/>
      <c r="S5" s="434"/>
      <c r="U5" s="434" t="s">
        <v>228</v>
      </c>
      <c r="V5" s="434"/>
      <c r="W5" s="434"/>
      <c r="X5" s="434"/>
      <c r="Y5" s="434"/>
      <c r="Z5" s="434"/>
      <c r="AA5" s="434"/>
      <c r="AB5" s="434"/>
      <c r="AC5" s="434"/>
      <c r="AD5" s="434"/>
      <c r="AE5" s="434"/>
      <c r="AF5" s="434"/>
      <c r="AG5" s="434"/>
      <c r="AH5" s="434"/>
      <c r="AI5" s="434"/>
      <c r="AJ5" s="434"/>
      <c r="AK5" s="434"/>
      <c r="AL5" s="434"/>
      <c r="AM5" s="434"/>
      <c r="AO5" s="593" t="s">
        <v>229</v>
      </c>
      <c r="AP5" s="593"/>
      <c r="AQ5" s="593"/>
      <c r="AR5" s="593"/>
      <c r="AS5" s="593"/>
      <c r="AT5" s="593"/>
      <c r="AU5" s="593"/>
      <c r="AV5" s="593"/>
      <c r="AW5" s="593"/>
      <c r="AX5" s="593"/>
      <c r="AY5" s="593"/>
      <c r="AZ5" s="593"/>
      <c r="BA5" s="593"/>
      <c r="BB5" s="593"/>
      <c r="BC5" s="593"/>
      <c r="BD5" s="593"/>
      <c r="BE5" s="593"/>
      <c r="BF5" s="99"/>
      <c r="BG5" s="99"/>
    </row>
    <row r="6" spans="1:60" ht="10.5" customHeight="1">
      <c r="A6" s="586" t="s">
        <v>16</v>
      </c>
      <c r="B6" s="586"/>
      <c r="C6" s="586"/>
      <c r="D6" s="586"/>
      <c r="E6" s="586"/>
      <c r="F6" s="586"/>
      <c r="G6" s="594" t="s">
        <v>230</v>
      </c>
      <c r="H6" s="595"/>
      <c r="I6" s="595"/>
      <c r="J6" s="596"/>
      <c r="K6" s="594" t="s">
        <v>57</v>
      </c>
      <c r="L6" s="596"/>
      <c r="M6" s="594" t="s">
        <v>231</v>
      </c>
      <c r="N6" s="595"/>
      <c r="O6" s="596"/>
      <c r="P6" s="595" t="s">
        <v>232</v>
      </c>
      <c r="Q6" s="595"/>
      <c r="R6" s="595"/>
      <c r="S6" s="596"/>
      <c r="U6" s="173" t="s">
        <v>4</v>
      </c>
      <c r="V6" s="174"/>
      <c r="W6" s="174"/>
      <c r="X6" s="174"/>
      <c r="Y6" s="174"/>
      <c r="Z6" s="174"/>
      <c r="AA6" s="174"/>
      <c r="AB6" s="174"/>
      <c r="AC6" s="174"/>
      <c r="AD6" s="174"/>
      <c r="AE6" s="175"/>
      <c r="AF6" s="597" t="s">
        <v>233</v>
      </c>
      <c r="AG6" s="598"/>
      <c r="AH6" s="598"/>
      <c r="AI6" s="599"/>
      <c r="AJ6" s="597" t="s">
        <v>234</v>
      </c>
      <c r="AK6" s="598"/>
      <c r="AL6" s="598"/>
      <c r="AM6" s="599"/>
      <c r="AO6" s="263" t="s">
        <v>235</v>
      </c>
      <c r="AP6" s="263"/>
      <c r="AQ6" s="263"/>
      <c r="AR6" s="263"/>
      <c r="AS6" s="263"/>
      <c r="AT6" s="263"/>
      <c r="AU6" s="263"/>
      <c r="AV6" s="263"/>
      <c r="AW6" s="263"/>
      <c r="AX6" s="263"/>
      <c r="AY6" s="263"/>
      <c r="AZ6" s="263"/>
      <c r="BA6" s="600">
        <v>0.4</v>
      </c>
      <c r="BB6" s="600"/>
      <c r="BC6" s="600"/>
      <c r="BD6" s="600"/>
      <c r="BE6" s="600"/>
      <c r="BF6" s="600"/>
      <c r="BG6" s="600"/>
    </row>
    <row r="7" spans="1:60" ht="10.5" customHeight="1">
      <c r="A7" s="586" t="s">
        <v>236</v>
      </c>
      <c r="B7" s="586"/>
      <c r="C7" s="586"/>
      <c r="D7" s="586" t="s">
        <v>237</v>
      </c>
      <c r="E7" s="586"/>
      <c r="F7" s="586"/>
      <c r="G7" s="587" t="s">
        <v>238</v>
      </c>
      <c r="H7" s="588"/>
      <c r="I7" s="588"/>
      <c r="J7" s="589"/>
      <c r="K7" s="176"/>
      <c r="L7" s="177"/>
      <c r="M7" s="587" t="s">
        <v>239</v>
      </c>
      <c r="N7" s="588"/>
      <c r="O7" s="589"/>
      <c r="P7" s="588" t="s">
        <v>240</v>
      </c>
      <c r="Q7" s="588"/>
      <c r="R7" s="588"/>
      <c r="S7" s="589"/>
      <c r="U7" s="590"/>
      <c r="V7" s="591"/>
      <c r="W7" s="591"/>
      <c r="X7" s="591"/>
      <c r="Y7" s="591"/>
      <c r="Z7" s="591"/>
      <c r="AA7" s="591"/>
      <c r="AB7" s="591"/>
      <c r="AC7" s="591"/>
      <c r="AD7" s="591"/>
      <c r="AE7" s="592"/>
      <c r="AF7" s="590" t="s">
        <v>241</v>
      </c>
      <c r="AG7" s="591"/>
      <c r="AH7" s="591"/>
      <c r="AI7" s="592"/>
      <c r="AJ7" s="590" t="s">
        <v>242</v>
      </c>
      <c r="AK7" s="591"/>
      <c r="AL7" s="591"/>
      <c r="AM7" s="592"/>
      <c r="AO7" s="263" t="s">
        <v>243</v>
      </c>
      <c r="AP7" s="263"/>
      <c r="AQ7" s="263"/>
      <c r="AR7" s="263"/>
      <c r="AS7" s="263"/>
      <c r="AT7" s="263"/>
      <c r="AU7" s="263"/>
      <c r="AV7" s="263"/>
      <c r="AW7" s="263"/>
      <c r="AX7" s="263"/>
      <c r="AY7" s="263"/>
      <c r="AZ7" s="263"/>
      <c r="BA7" s="542">
        <v>5340000</v>
      </c>
      <c r="BB7" s="542"/>
      <c r="BC7" s="542"/>
      <c r="BD7" s="542"/>
      <c r="BE7" s="542"/>
      <c r="BF7" s="542"/>
      <c r="BG7" s="542"/>
    </row>
    <row r="8" spans="1:60" ht="10.5" customHeight="1">
      <c r="A8" s="483" t="s">
        <v>47</v>
      </c>
      <c r="B8" s="484"/>
      <c r="C8" s="484"/>
      <c r="D8" s="484"/>
      <c r="E8" s="484"/>
      <c r="F8" s="484"/>
      <c r="G8" s="484"/>
      <c r="H8" s="484"/>
      <c r="I8" s="484"/>
      <c r="J8" s="484"/>
      <c r="K8" s="484"/>
      <c r="L8" s="484"/>
      <c r="M8" s="484"/>
      <c r="N8" s="484"/>
      <c r="O8" s="484"/>
      <c r="P8" s="484"/>
      <c r="Q8" s="484"/>
      <c r="R8" s="484"/>
      <c r="S8" s="485"/>
      <c r="U8" s="421" t="s">
        <v>244</v>
      </c>
      <c r="V8" s="422"/>
      <c r="W8" s="422"/>
      <c r="X8" s="422"/>
      <c r="Y8" s="422"/>
      <c r="Z8" s="422"/>
      <c r="AA8" s="422"/>
      <c r="AB8" s="422"/>
      <c r="AC8" s="422"/>
      <c r="AD8" s="422"/>
      <c r="AE8" s="509"/>
      <c r="AF8" s="580">
        <v>12400</v>
      </c>
      <c r="AG8" s="581"/>
      <c r="AH8" s="581"/>
      <c r="AI8" s="582"/>
      <c r="AJ8" s="580">
        <v>3950</v>
      </c>
      <c r="AK8" s="581"/>
      <c r="AL8" s="581"/>
      <c r="AM8" s="582"/>
      <c r="AO8" s="263" t="s">
        <v>247</v>
      </c>
      <c r="AP8" s="263"/>
      <c r="AQ8" s="263"/>
      <c r="AR8" s="263"/>
      <c r="AS8" s="263"/>
      <c r="AT8" s="263"/>
      <c r="AU8" s="263"/>
      <c r="AV8" s="263"/>
      <c r="AW8" s="263"/>
      <c r="AX8" s="263"/>
      <c r="AY8" s="263"/>
      <c r="AZ8" s="263"/>
      <c r="BA8" s="542">
        <v>14000</v>
      </c>
      <c r="BB8" s="542"/>
      <c r="BC8" s="542"/>
      <c r="BD8" s="542"/>
      <c r="BE8" s="542"/>
      <c r="BF8" s="542"/>
      <c r="BG8" s="542"/>
    </row>
    <row r="9" spans="1:60" ht="10.5" customHeight="1">
      <c r="A9" s="542">
        <v>0</v>
      </c>
      <c r="B9" s="542"/>
      <c r="C9" s="542"/>
      <c r="D9" s="537">
        <v>9075</v>
      </c>
      <c r="E9" s="537"/>
      <c r="F9" s="537"/>
      <c r="G9" s="601">
        <v>0</v>
      </c>
      <c r="H9" s="601"/>
      <c r="I9" s="601"/>
      <c r="J9" s="601"/>
      <c r="K9" s="448" t="str">
        <f>"+"</f>
        <v>+</v>
      </c>
      <c r="L9" s="448"/>
      <c r="M9" s="448">
        <v>10</v>
      </c>
      <c r="N9" s="448"/>
      <c r="O9" s="448"/>
      <c r="P9" s="537">
        <v>0</v>
      </c>
      <c r="Q9" s="537"/>
      <c r="R9" s="537"/>
      <c r="S9" s="537"/>
      <c r="U9" s="571" t="s">
        <v>246</v>
      </c>
      <c r="V9" s="572"/>
      <c r="W9" s="572"/>
      <c r="X9" s="572"/>
      <c r="Y9" s="572"/>
      <c r="Z9" s="572"/>
      <c r="AA9" s="572"/>
      <c r="AB9" s="572"/>
      <c r="AC9" s="572"/>
      <c r="AD9" s="572"/>
      <c r="AE9" s="573"/>
      <c r="AF9" s="583"/>
      <c r="AG9" s="584"/>
      <c r="AH9" s="584"/>
      <c r="AI9" s="585"/>
      <c r="AJ9" s="583"/>
      <c r="AK9" s="584"/>
      <c r="AL9" s="584"/>
      <c r="AM9" s="585"/>
      <c r="AO9" s="263" t="s">
        <v>248</v>
      </c>
      <c r="AP9" s="263"/>
      <c r="AQ9" s="263"/>
      <c r="AR9" s="263"/>
      <c r="AS9" s="263"/>
      <c r="AT9" s="263"/>
      <c r="AU9" s="263"/>
      <c r="AV9" s="263"/>
      <c r="AW9" s="263"/>
      <c r="AX9" s="263"/>
      <c r="AY9" s="263"/>
      <c r="AZ9" s="263"/>
      <c r="BA9" s="542">
        <v>145000</v>
      </c>
      <c r="BB9" s="542"/>
      <c r="BC9" s="542"/>
      <c r="BD9" s="542"/>
      <c r="BE9" s="542"/>
      <c r="BF9" s="542"/>
      <c r="BG9" s="542"/>
    </row>
    <row r="10" spans="1:60" ht="10.5" customHeight="1">
      <c r="A10" s="537">
        <f>D9+1</f>
        <v>9076</v>
      </c>
      <c r="B10" s="537"/>
      <c r="C10" s="537"/>
      <c r="D10" s="537">
        <v>36900</v>
      </c>
      <c r="E10" s="537"/>
      <c r="F10" s="537"/>
      <c r="G10" s="601">
        <v>907.5</v>
      </c>
      <c r="H10" s="601"/>
      <c r="I10" s="601"/>
      <c r="J10" s="601"/>
      <c r="K10" s="448" t="str">
        <f t="shared" ref="K10:K15" si="0">"+"</f>
        <v>+</v>
      </c>
      <c r="L10" s="448"/>
      <c r="M10" s="448">
        <v>15</v>
      </c>
      <c r="N10" s="448"/>
      <c r="O10" s="448"/>
      <c r="P10" s="537">
        <v>9075</v>
      </c>
      <c r="Q10" s="537"/>
      <c r="R10" s="537"/>
      <c r="S10" s="537"/>
      <c r="U10" s="263" t="s">
        <v>47</v>
      </c>
      <c r="V10" s="263"/>
      <c r="W10" s="263"/>
      <c r="X10" s="263"/>
      <c r="Y10" s="263"/>
      <c r="Z10" s="263"/>
      <c r="AA10" s="263"/>
      <c r="AB10" s="263"/>
      <c r="AC10" s="263"/>
      <c r="AD10" s="263"/>
      <c r="AE10" s="263"/>
      <c r="AF10" s="537">
        <v>6200</v>
      </c>
      <c r="AG10" s="537"/>
      <c r="AH10" s="537"/>
      <c r="AI10" s="537"/>
      <c r="AJ10" s="537">
        <v>3950</v>
      </c>
      <c r="AK10" s="537"/>
      <c r="AL10" s="537"/>
      <c r="AM10" s="537"/>
    </row>
    <row r="11" spans="1:60" ht="10.5" customHeight="1">
      <c r="A11" s="537">
        <f>D10+1</f>
        <v>36901</v>
      </c>
      <c r="B11" s="537"/>
      <c r="C11" s="537"/>
      <c r="D11" s="537">
        <v>89350</v>
      </c>
      <c r="E11" s="537"/>
      <c r="F11" s="537"/>
      <c r="G11" s="601">
        <v>5081.25</v>
      </c>
      <c r="H11" s="601"/>
      <c r="I11" s="601"/>
      <c r="J11" s="601"/>
      <c r="K11" s="448" t="str">
        <f t="shared" si="0"/>
        <v>+</v>
      </c>
      <c r="L11" s="448"/>
      <c r="M11" s="448">
        <v>25</v>
      </c>
      <c r="N11" s="448"/>
      <c r="O11" s="448"/>
      <c r="P11" s="537">
        <v>36900</v>
      </c>
      <c r="Q11" s="537"/>
      <c r="R11" s="537"/>
      <c r="S11" s="537"/>
      <c r="U11" s="263" t="s">
        <v>249</v>
      </c>
      <c r="V11" s="263"/>
      <c r="W11" s="263"/>
      <c r="X11" s="263"/>
      <c r="Y11" s="263"/>
      <c r="Z11" s="263"/>
      <c r="AA11" s="263"/>
      <c r="AB11" s="263"/>
      <c r="AC11" s="263"/>
      <c r="AD11" s="263"/>
      <c r="AE11" s="263"/>
      <c r="AF11" s="537">
        <v>6200</v>
      </c>
      <c r="AG11" s="537"/>
      <c r="AH11" s="537"/>
      <c r="AI11" s="537"/>
      <c r="AJ11" s="537">
        <v>3950</v>
      </c>
      <c r="AK11" s="537"/>
      <c r="AL11" s="537"/>
      <c r="AM11" s="537"/>
      <c r="AO11" s="434" t="s">
        <v>281</v>
      </c>
      <c r="AP11" s="434"/>
      <c r="AQ11" s="434"/>
      <c r="AR11" s="434"/>
      <c r="AS11" s="434"/>
      <c r="AT11" s="434"/>
      <c r="AU11" s="434"/>
      <c r="AV11" s="434"/>
      <c r="AW11" s="434"/>
      <c r="AX11" s="434"/>
      <c r="AY11" s="434"/>
      <c r="AZ11" s="434"/>
      <c r="BA11" s="434"/>
      <c r="BB11" s="434"/>
      <c r="BC11" s="434"/>
      <c r="BD11" s="434"/>
      <c r="BE11" s="434"/>
      <c r="BF11" s="434"/>
      <c r="BG11" s="434"/>
    </row>
    <row r="12" spans="1:60" ht="10.5" customHeight="1">
      <c r="A12" s="537">
        <f>D11+1</f>
        <v>89351</v>
      </c>
      <c r="B12" s="537"/>
      <c r="C12" s="537"/>
      <c r="D12" s="537">
        <v>186350</v>
      </c>
      <c r="E12" s="537"/>
      <c r="F12" s="537"/>
      <c r="G12" s="601">
        <v>18193.75</v>
      </c>
      <c r="H12" s="601"/>
      <c r="I12" s="601"/>
      <c r="J12" s="601"/>
      <c r="K12" s="448" t="str">
        <f t="shared" si="0"/>
        <v>+</v>
      </c>
      <c r="L12" s="448"/>
      <c r="M12" s="448">
        <v>28</v>
      </c>
      <c r="N12" s="448"/>
      <c r="O12" s="448"/>
      <c r="P12" s="537">
        <v>89350</v>
      </c>
      <c r="Q12" s="537"/>
      <c r="R12" s="537"/>
      <c r="S12" s="537"/>
      <c r="U12" s="263" t="s">
        <v>250</v>
      </c>
      <c r="V12" s="263"/>
      <c r="W12" s="263"/>
      <c r="X12" s="263"/>
      <c r="Y12" s="263"/>
      <c r="Z12" s="263"/>
      <c r="AA12" s="263"/>
      <c r="AB12" s="263"/>
      <c r="AC12" s="263"/>
      <c r="AD12" s="263"/>
      <c r="AE12" s="263"/>
      <c r="AF12" s="537">
        <v>9100</v>
      </c>
      <c r="AG12" s="537"/>
      <c r="AH12" s="537"/>
      <c r="AI12" s="537"/>
      <c r="AJ12" s="537">
        <v>3950</v>
      </c>
      <c r="AK12" s="537"/>
      <c r="AL12" s="537"/>
      <c r="AM12" s="537"/>
      <c r="AO12" s="421" t="s">
        <v>283</v>
      </c>
      <c r="AP12" s="422"/>
      <c r="AQ12" s="422"/>
      <c r="AR12" s="422"/>
      <c r="AS12" s="422"/>
      <c r="AT12" s="422"/>
      <c r="AU12" s="422"/>
      <c r="AV12" s="509"/>
      <c r="AW12" s="422" t="s">
        <v>284</v>
      </c>
      <c r="AX12" s="422"/>
      <c r="AY12" s="422"/>
      <c r="AZ12" s="422"/>
      <c r="BA12" s="422"/>
      <c r="BB12" s="422"/>
      <c r="BC12" s="421" t="s">
        <v>285</v>
      </c>
      <c r="BD12" s="422"/>
      <c r="BE12" s="422"/>
      <c r="BF12" s="422"/>
      <c r="BG12" s="509"/>
    </row>
    <row r="13" spans="1:60" ht="10.5" customHeight="1">
      <c r="A13" s="537">
        <f>D12+1</f>
        <v>186351</v>
      </c>
      <c r="B13" s="537"/>
      <c r="C13" s="537"/>
      <c r="D13" s="537">
        <v>405100</v>
      </c>
      <c r="E13" s="537"/>
      <c r="F13" s="537"/>
      <c r="G13" s="601">
        <v>45353.75</v>
      </c>
      <c r="H13" s="601"/>
      <c r="I13" s="601"/>
      <c r="J13" s="601"/>
      <c r="K13" s="448" t="str">
        <f t="shared" si="0"/>
        <v>+</v>
      </c>
      <c r="L13" s="448"/>
      <c r="M13" s="448">
        <v>33</v>
      </c>
      <c r="N13" s="448"/>
      <c r="O13" s="448"/>
      <c r="P13" s="537">
        <v>186350</v>
      </c>
      <c r="Q13" s="537"/>
      <c r="R13" s="537"/>
      <c r="S13" s="537"/>
      <c r="U13" s="263" t="s">
        <v>251</v>
      </c>
      <c r="V13" s="263"/>
      <c r="W13" s="263"/>
      <c r="X13" s="263"/>
      <c r="Y13" s="263"/>
      <c r="Z13" s="263"/>
      <c r="AA13" s="263"/>
      <c r="AB13" s="263"/>
      <c r="AC13" s="263"/>
      <c r="AD13" s="263"/>
      <c r="AE13" s="263"/>
      <c r="AF13" s="537">
        <v>1000</v>
      </c>
      <c r="AG13" s="537"/>
      <c r="AH13" s="537"/>
      <c r="AI13" s="537"/>
      <c r="AJ13" s="537">
        <v>1000</v>
      </c>
      <c r="AK13" s="537"/>
      <c r="AL13" s="537"/>
      <c r="AM13" s="537"/>
      <c r="AO13" s="432"/>
      <c r="AP13" s="433"/>
      <c r="AQ13" s="433"/>
      <c r="AR13" s="433"/>
      <c r="AS13" s="433"/>
      <c r="AT13" s="433"/>
      <c r="AU13" s="433"/>
      <c r="AV13" s="466"/>
      <c r="AW13" s="433" t="s">
        <v>241</v>
      </c>
      <c r="AX13" s="433"/>
      <c r="AY13" s="433"/>
      <c r="AZ13" s="433"/>
      <c r="BA13" s="433"/>
      <c r="BB13" s="433"/>
      <c r="BC13" s="432" t="s">
        <v>286</v>
      </c>
      <c r="BD13" s="433"/>
      <c r="BE13" s="433"/>
      <c r="BF13" s="433"/>
      <c r="BG13" s="466"/>
    </row>
    <row r="14" spans="1:60" ht="10.5" customHeight="1">
      <c r="A14" s="537">
        <f>D13+1</f>
        <v>405101</v>
      </c>
      <c r="B14" s="537"/>
      <c r="C14" s="537"/>
      <c r="D14" s="537">
        <v>406750</v>
      </c>
      <c r="E14" s="537"/>
      <c r="F14" s="537"/>
      <c r="G14" s="601">
        <v>117541.25</v>
      </c>
      <c r="H14" s="601"/>
      <c r="I14" s="601"/>
      <c r="J14" s="601"/>
      <c r="K14" s="448" t="str">
        <f t="shared" si="0"/>
        <v>+</v>
      </c>
      <c r="L14" s="448"/>
      <c r="M14" s="448">
        <v>35</v>
      </c>
      <c r="N14" s="448"/>
      <c r="O14" s="448"/>
      <c r="P14" s="537">
        <v>405100</v>
      </c>
      <c r="Q14" s="537"/>
      <c r="R14" s="537"/>
      <c r="S14" s="537"/>
      <c r="U14" s="184"/>
      <c r="V14" s="185"/>
      <c r="W14" s="185"/>
      <c r="X14" s="185"/>
      <c r="Y14" s="185"/>
      <c r="Z14" s="185"/>
      <c r="AA14" s="185"/>
      <c r="AB14" s="185"/>
      <c r="AC14" s="185"/>
      <c r="AD14" s="185"/>
      <c r="AE14" s="185"/>
      <c r="AF14" s="138"/>
      <c r="AG14" s="138"/>
      <c r="AH14" s="138"/>
      <c r="AI14" s="138"/>
      <c r="AJ14" s="138"/>
      <c r="AK14" s="138"/>
      <c r="AL14" s="138"/>
      <c r="AM14" s="139"/>
      <c r="AO14" s="602" t="s">
        <v>592</v>
      </c>
      <c r="AP14" s="602"/>
      <c r="AQ14" s="602"/>
      <c r="AR14" s="602"/>
      <c r="AS14" s="602"/>
      <c r="AT14" s="602"/>
      <c r="AU14" s="602"/>
      <c r="AV14" s="602"/>
      <c r="AW14" s="603" t="s">
        <v>593</v>
      </c>
      <c r="AX14" s="603"/>
      <c r="AY14" s="603"/>
      <c r="AZ14" s="603"/>
      <c r="BA14" s="603"/>
      <c r="BB14" s="603"/>
      <c r="BC14" s="603" t="s">
        <v>594</v>
      </c>
      <c r="BD14" s="603"/>
      <c r="BE14" s="603"/>
      <c r="BF14" s="603"/>
      <c r="BG14" s="603"/>
    </row>
    <row r="15" spans="1:60" ht="10.5" customHeight="1">
      <c r="A15" s="548" t="s">
        <v>716</v>
      </c>
      <c r="B15" s="548"/>
      <c r="C15" s="548"/>
      <c r="D15" s="542"/>
      <c r="E15" s="542"/>
      <c r="F15" s="542"/>
      <c r="G15" s="601">
        <v>118118.75</v>
      </c>
      <c r="H15" s="601"/>
      <c r="I15" s="601"/>
      <c r="J15" s="601"/>
      <c r="K15" s="448" t="str">
        <f t="shared" si="0"/>
        <v>+</v>
      </c>
      <c r="L15" s="448"/>
      <c r="M15" s="448">
        <v>39.6</v>
      </c>
      <c r="N15" s="448"/>
      <c r="O15" s="448"/>
      <c r="P15" s="537">
        <v>406750</v>
      </c>
      <c r="Q15" s="537"/>
      <c r="R15" s="537"/>
      <c r="S15" s="537"/>
      <c r="U15" s="577" t="s">
        <v>254</v>
      </c>
      <c r="V15" s="578"/>
      <c r="W15" s="578"/>
      <c r="X15" s="578"/>
      <c r="Y15" s="578"/>
      <c r="Z15" s="578"/>
      <c r="AA15" s="578"/>
      <c r="AB15" s="578"/>
      <c r="AC15" s="578"/>
      <c r="AD15" s="578"/>
      <c r="AE15" s="578"/>
      <c r="AF15" s="578"/>
      <c r="AG15" s="578"/>
      <c r="AH15" s="578"/>
      <c r="AI15" s="578"/>
      <c r="AJ15" s="578"/>
      <c r="AK15" s="578"/>
      <c r="AL15" s="578"/>
      <c r="AM15" s="579"/>
      <c r="AO15" s="602"/>
      <c r="AP15" s="602"/>
      <c r="AQ15" s="602"/>
      <c r="AR15" s="602"/>
      <c r="AS15" s="602"/>
      <c r="AT15" s="602"/>
      <c r="AU15" s="602"/>
      <c r="AV15" s="602"/>
      <c r="AW15" s="603"/>
      <c r="AX15" s="603"/>
      <c r="AY15" s="603"/>
      <c r="AZ15" s="603"/>
      <c r="BA15" s="603"/>
      <c r="BB15" s="603"/>
      <c r="BC15" s="603"/>
      <c r="BD15" s="603"/>
      <c r="BE15" s="603"/>
      <c r="BF15" s="603"/>
      <c r="BG15" s="603"/>
    </row>
    <row r="16" spans="1:60" ht="10.5" customHeight="1">
      <c r="A16" s="483" t="s">
        <v>257</v>
      </c>
      <c r="B16" s="484"/>
      <c r="C16" s="484"/>
      <c r="D16" s="484"/>
      <c r="E16" s="484"/>
      <c r="F16" s="484"/>
      <c r="G16" s="484"/>
      <c r="H16" s="484"/>
      <c r="I16" s="484"/>
      <c r="J16" s="484"/>
      <c r="K16" s="484"/>
      <c r="L16" s="484"/>
      <c r="M16" s="484"/>
      <c r="N16" s="484"/>
      <c r="O16" s="484"/>
      <c r="P16" s="484"/>
      <c r="Q16" s="484"/>
      <c r="R16" s="484"/>
      <c r="S16" s="485"/>
      <c r="U16" s="263" t="s">
        <v>258</v>
      </c>
      <c r="V16" s="263"/>
      <c r="W16" s="263"/>
      <c r="X16" s="263"/>
      <c r="Y16" s="263"/>
      <c r="Z16" s="263"/>
      <c r="AA16" s="263"/>
      <c r="AB16" s="263"/>
      <c r="AC16" s="263"/>
      <c r="AD16" s="263"/>
      <c r="AE16" s="263"/>
      <c r="AF16" s="520" t="s">
        <v>717</v>
      </c>
      <c r="AG16" s="521"/>
      <c r="AH16" s="521"/>
      <c r="AI16" s="521"/>
      <c r="AJ16" s="521"/>
      <c r="AK16" s="521"/>
      <c r="AL16" s="521"/>
      <c r="AM16" s="522"/>
      <c r="AO16" s="602"/>
      <c r="AP16" s="602"/>
      <c r="AQ16" s="602"/>
      <c r="AR16" s="602"/>
      <c r="AS16" s="602"/>
      <c r="AT16" s="602"/>
      <c r="AU16" s="602"/>
      <c r="AV16" s="602"/>
      <c r="AW16" s="603"/>
      <c r="AX16" s="603"/>
      <c r="AY16" s="603"/>
      <c r="AZ16" s="603"/>
      <c r="BA16" s="603"/>
      <c r="BB16" s="603"/>
      <c r="BC16" s="603"/>
      <c r="BD16" s="603"/>
      <c r="BE16" s="603"/>
      <c r="BF16" s="603"/>
      <c r="BG16" s="603"/>
    </row>
    <row r="17" spans="1:59" ht="10.5" customHeight="1">
      <c r="A17" s="542">
        <v>0</v>
      </c>
      <c r="B17" s="542"/>
      <c r="C17" s="542"/>
      <c r="D17" s="537">
        <v>18150</v>
      </c>
      <c r="E17" s="537"/>
      <c r="F17" s="537"/>
      <c r="G17" s="601">
        <v>0</v>
      </c>
      <c r="H17" s="601"/>
      <c r="I17" s="601"/>
      <c r="J17" s="601"/>
      <c r="K17" s="448" t="str">
        <f>"+"</f>
        <v>+</v>
      </c>
      <c r="L17" s="448"/>
      <c r="M17" s="448">
        <v>10</v>
      </c>
      <c r="N17" s="448"/>
      <c r="O17" s="448"/>
      <c r="P17" s="537">
        <v>0</v>
      </c>
      <c r="Q17" s="537"/>
      <c r="R17" s="537"/>
      <c r="S17" s="537"/>
      <c r="U17" s="607" t="s">
        <v>261</v>
      </c>
      <c r="V17" s="608"/>
      <c r="W17" s="608"/>
      <c r="X17" s="608"/>
      <c r="Y17" s="608"/>
      <c r="Z17" s="608"/>
      <c r="AA17" s="608"/>
      <c r="AB17" s="608"/>
      <c r="AC17" s="608"/>
      <c r="AD17" s="608"/>
      <c r="AE17" s="609"/>
      <c r="AF17" s="565" t="s">
        <v>595</v>
      </c>
      <c r="AG17" s="566"/>
      <c r="AH17" s="566"/>
      <c r="AI17" s="566"/>
      <c r="AJ17" s="566"/>
      <c r="AK17" s="566"/>
      <c r="AL17" s="566"/>
      <c r="AM17" s="567"/>
      <c r="AO17" s="602" t="s">
        <v>596</v>
      </c>
      <c r="AP17" s="602"/>
      <c r="AQ17" s="602"/>
      <c r="AR17" s="602"/>
      <c r="AS17" s="602"/>
      <c r="AT17" s="602"/>
      <c r="AU17" s="602"/>
      <c r="AV17" s="602"/>
      <c r="AW17" s="603" t="s">
        <v>294</v>
      </c>
      <c r="AX17" s="603"/>
      <c r="AY17" s="603"/>
      <c r="AZ17" s="603"/>
      <c r="BA17" s="603"/>
      <c r="BB17" s="603"/>
      <c r="BC17" s="603" t="s">
        <v>718</v>
      </c>
      <c r="BD17" s="603"/>
      <c r="BE17" s="603"/>
      <c r="BF17" s="603"/>
      <c r="BG17" s="603"/>
    </row>
    <row r="18" spans="1:59" ht="10.5" customHeight="1">
      <c r="A18" s="537">
        <f>D17+1</f>
        <v>18151</v>
      </c>
      <c r="B18" s="537"/>
      <c r="C18" s="537"/>
      <c r="D18" s="537">
        <v>73800</v>
      </c>
      <c r="E18" s="537"/>
      <c r="F18" s="537"/>
      <c r="G18" s="601">
        <v>1815</v>
      </c>
      <c r="H18" s="601"/>
      <c r="I18" s="601"/>
      <c r="J18" s="601"/>
      <c r="K18" s="448" t="str">
        <f t="shared" ref="K18:K23" si="1">"+"</f>
        <v>+</v>
      </c>
      <c r="L18" s="448"/>
      <c r="M18" s="448">
        <v>15</v>
      </c>
      <c r="N18" s="448"/>
      <c r="O18" s="448"/>
      <c r="P18" s="537">
        <v>18150</v>
      </c>
      <c r="Q18" s="537"/>
      <c r="R18" s="537"/>
      <c r="S18" s="537"/>
      <c r="U18" s="604" t="s">
        <v>265</v>
      </c>
      <c r="V18" s="605"/>
      <c r="W18" s="605"/>
      <c r="X18" s="605"/>
      <c r="Y18" s="605"/>
      <c r="Z18" s="605"/>
      <c r="AA18" s="605"/>
      <c r="AB18" s="605"/>
      <c r="AC18" s="605"/>
      <c r="AD18" s="605"/>
      <c r="AE18" s="606"/>
      <c r="AF18" s="568"/>
      <c r="AG18" s="569"/>
      <c r="AH18" s="569"/>
      <c r="AI18" s="569"/>
      <c r="AJ18" s="569"/>
      <c r="AK18" s="569"/>
      <c r="AL18" s="569"/>
      <c r="AM18" s="570"/>
      <c r="AO18" s="602"/>
      <c r="AP18" s="602"/>
      <c r="AQ18" s="602"/>
      <c r="AR18" s="602"/>
      <c r="AS18" s="602"/>
      <c r="AT18" s="602"/>
      <c r="AU18" s="602"/>
      <c r="AV18" s="602"/>
      <c r="AW18" s="603"/>
      <c r="AX18" s="603"/>
      <c r="AY18" s="603"/>
      <c r="AZ18" s="603"/>
      <c r="BA18" s="603"/>
      <c r="BB18" s="603"/>
      <c r="BC18" s="603"/>
      <c r="BD18" s="603"/>
      <c r="BE18" s="603"/>
      <c r="BF18" s="603"/>
      <c r="BG18" s="603"/>
    </row>
    <row r="19" spans="1:59" ht="10.5" customHeight="1">
      <c r="A19" s="537">
        <f>D18+1</f>
        <v>73801</v>
      </c>
      <c r="B19" s="537"/>
      <c r="C19" s="537"/>
      <c r="D19" s="537">
        <v>148650</v>
      </c>
      <c r="E19" s="537"/>
      <c r="F19" s="537"/>
      <c r="G19" s="601">
        <v>10162.5</v>
      </c>
      <c r="H19" s="601"/>
      <c r="I19" s="601"/>
      <c r="J19" s="601"/>
      <c r="K19" s="448" t="str">
        <f t="shared" si="1"/>
        <v>+</v>
      </c>
      <c r="L19" s="448"/>
      <c r="M19" s="448">
        <v>25</v>
      </c>
      <c r="N19" s="448"/>
      <c r="O19" s="448"/>
      <c r="P19" s="537">
        <v>73800</v>
      </c>
      <c r="Q19" s="537"/>
      <c r="R19" s="537"/>
      <c r="S19" s="537"/>
      <c r="AO19" s="602"/>
      <c r="AP19" s="602"/>
      <c r="AQ19" s="602"/>
      <c r="AR19" s="602"/>
      <c r="AS19" s="602"/>
      <c r="AT19" s="602"/>
      <c r="AU19" s="602"/>
      <c r="AV19" s="602"/>
      <c r="AW19" s="603"/>
      <c r="AX19" s="603"/>
      <c r="AY19" s="603"/>
      <c r="AZ19" s="603"/>
      <c r="BA19" s="603"/>
      <c r="BB19" s="603"/>
      <c r="BC19" s="603"/>
      <c r="BD19" s="603"/>
      <c r="BE19" s="603"/>
      <c r="BF19" s="603"/>
      <c r="BG19" s="603"/>
    </row>
    <row r="20" spans="1:59" ht="10.5" customHeight="1">
      <c r="A20" s="537">
        <f>D19+1</f>
        <v>148651</v>
      </c>
      <c r="B20" s="537"/>
      <c r="C20" s="537"/>
      <c r="D20" s="537">
        <v>226850</v>
      </c>
      <c r="E20" s="537"/>
      <c r="F20" s="537"/>
      <c r="G20" s="601">
        <v>28925</v>
      </c>
      <c r="H20" s="601"/>
      <c r="I20" s="601"/>
      <c r="J20" s="601"/>
      <c r="K20" s="448" t="str">
        <f t="shared" si="1"/>
        <v>+</v>
      </c>
      <c r="L20" s="448"/>
      <c r="M20" s="448">
        <v>28</v>
      </c>
      <c r="N20" s="448"/>
      <c r="O20" s="448"/>
      <c r="P20" s="537">
        <v>148850</v>
      </c>
      <c r="Q20" s="537"/>
      <c r="R20" s="537"/>
      <c r="S20" s="537"/>
      <c r="U20" s="434" t="s">
        <v>597</v>
      </c>
      <c r="V20" s="434"/>
      <c r="W20" s="434"/>
      <c r="X20" s="434"/>
      <c r="Y20" s="434"/>
      <c r="Z20" s="434"/>
      <c r="AA20" s="434"/>
      <c r="AB20" s="434"/>
      <c r="AC20" s="434"/>
      <c r="AD20" s="434"/>
      <c r="AE20" s="434"/>
      <c r="AF20" s="434"/>
      <c r="AG20" s="434"/>
      <c r="AH20" s="434"/>
      <c r="AI20" s="434"/>
      <c r="AJ20" s="434"/>
      <c r="AK20" s="434"/>
      <c r="AL20" s="434"/>
      <c r="AM20" s="434"/>
      <c r="AO20" s="602" t="s">
        <v>598</v>
      </c>
      <c r="AP20" s="602"/>
      <c r="AQ20" s="602"/>
      <c r="AR20" s="602"/>
      <c r="AS20" s="602"/>
      <c r="AT20" s="602"/>
      <c r="AU20" s="602"/>
      <c r="AV20" s="602"/>
      <c r="AW20" s="603" t="s">
        <v>599</v>
      </c>
      <c r="AX20" s="603"/>
      <c r="AY20" s="603"/>
      <c r="AZ20" s="603"/>
      <c r="BA20" s="603"/>
      <c r="BB20" s="603"/>
      <c r="BC20" s="603" t="s">
        <v>719</v>
      </c>
      <c r="BD20" s="603"/>
      <c r="BE20" s="603"/>
      <c r="BF20" s="603"/>
      <c r="BG20" s="603"/>
    </row>
    <row r="21" spans="1:59" ht="10.5" customHeight="1">
      <c r="A21" s="537">
        <f>D20+1</f>
        <v>226851</v>
      </c>
      <c r="B21" s="537"/>
      <c r="C21" s="537"/>
      <c r="D21" s="537">
        <v>405100</v>
      </c>
      <c r="E21" s="537"/>
      <c r="F21" s="537"/>
      <c r="G21" s="601">
        <v>50765</v>
      </c>
      <c r="H21" s="601"/>
      <c r="I21" s="601"/>
      <c r="J21" s="601"/>
      <c r="K21" s="448" t="str">
        <f t="shared" si="1"/>
        <v>+</v>
      </c>
      <c r="L21" s="448"/>
      <c r="M21" s="448">
        <v>33</v>
      </c>
      <c r="N21" s="448"/>
      <c r="O21" s="448"/>
      <c r="P21" s="537">
        <v>226850</v>
      </c>
      <c r="Q21" s="537"/>
      <c r="R21" s="537"/>
      <c r="S21" s="537"/>
      <c r="U21" s="518" t="s">
        <v>600</v>
      </c>
      <c r="V21" s="518"/>
      <c r="W21" s="518"/>
      <c r="X21" s="518"/>
      <c r="Y21" s="518"/>
      <c r="Z21" s="518"/>
      <c r="AA21" s="518"/>
      <c r="AB21" s="518"/>
      <c r="AC21" s="518"/>
      <c r="AD21" s="518"/>
      <c r="AE21" s="518"/>
      <c r="AF21" s="518"/>
      <c r="AG21" s="518"/>
      <c r="AH21" s="518"/>
      <c r="AI21" s="518"/>
      <c r="AJ21" s="518"/>
      <c r="AK21" s="554">
        <v>0</v>
      </c>
      <c r="AL21" s="554"/>
      <c r="AM21" s="555"/>
      <c r="AO21" s="602"/>
      <c r="AP21" s="602"/>
      <c r="AQ21" s="602"/>
      <c r="AR21" s="602"/>
      <c r="AS21" s="602"/>
      <c r="AT21" s="602"/>
      <c r="AU21" s="602"/>
      <c r="AV21" s="602"/>
      <c r="AW21" s="603"/>
      <c r="AX21" s="603"/>
      <c r="AY21" s="603"/>
      <c r="AZ21" s="603"/>
      <c r="BA21" s="603"/>
      <c r="BB21" s="603"/>
      <c r="BC21" s="603"/>
      <c r="BD21" s="603"/>
      <c r="BE21" s="603"/>
      <c r="BF21" s="603"/>
      <c r="BG21" s="603"/>
    </row>
    <row r="22" spans="1:59" ht="10.5" customHeight="1">
      <c r="A22" s="537">
        <f>D21+1</f>
        <v>405101</v>
      </c>
      <c r="B22" s="537"/>
      <c r="C22" s="537"/>
      <c r="D22" s="537">
        <v>457600</v>
      </c>
      <c r="E22" s="537"/>
      <c r="F22" s="537"/>
      <c r="G22" s="601">
        <v>109587.5</v>
      </c>
      <c r="H22" s="601"/>
      <c r="I22" s="601"/>
      <c r="J22" s="601"/>
      <c r="K22" s="448" t="str">
        <f t="shared" si="1"/>
        <v>+</v>
      </c>
      <c r="L22" s="448"/>
      <c r="M22" s="448">
        <v>35</v>
      </c>
      <c r="N22" s="448"/>
      <c r="O22" s="448"/>
      <c r="P22" s="537">
        <v>405100</v>
      </c>
      <c r="Q22" s="537"/>
      <c r="R22" s="537"/>
      <c r="S22" s="537"/>
      <c r="U22" s="441" t="s">
        <v>601</v>
      </c>
      <c r="V22" s="442"/>
      <c r="W22" s="442"/>
      <c r="X22" s="442"/>
      <c r="Y22" s="442"/>
      <c r="Z22" s="442"/>
      <c r="AA22" s="442"/>
      <c r="AB22" s="442"/>
      <c r="AC22" s="442"/>
      <c r="AD22" s="442"/>
      <c r="AE22" s="442"/>
      <c r="AF22" s="442"/>
      <c r="AG22" s="442"/>
      <c r="AH22" s="442"/>
      <c r="AI22" s="442"/>
      <c r="AJ22" s="443"/>
      <c r="AK22" s="613">
        <v>0.15</v>
      </c>
      <c r="AL22" s="614"/>
      <c r="AM22" s="615"/>
      <c r="AO22" s="602"/>
      <c r="AP22" s="602"/>
      <c r="AQ22" s="602"/>
      <c r="AR22" s="602"/>
      <c r="AS22" s="602"/>
      <c r="AT22" s="602"/>
      <c r="AU22" s="602"/>
      <c r="AV22" s="602"/>
      <c r="AW22" s="603"/>
      <c r="AX22" s="603"/>
      <c r="AY22" s="603"/>
      <c r="AZ22" s="603"/>
      <c r="BA22" s="603"/>
      <c r="BB22" s="603"/>
      <c r="BC22" s="603"/>
      <c r="BD22" s="603"/>
      <c r="BE22" s="603"/>
      <c r="BF22" s="603"/>
      <c r="BG22" s="603"/>
    </row>
    <row r="23" spans="1:59" ht="10.5" customHeight="1">
      <c r="A23" s="548" t="s">
        <v>253</v>
      </c>
      <c r="B23" s="548"/>
      <c r="C23" s="548"/>
      <c r="D23" s="542"/>
      <c r="E23" s="542"/>
      <c r="F23" s="542"/>
      <c r="G23" s="601">
        <v>127962.5</v>
      </c>
      <c r="H23" s="601"/>
      <c r="I23" s="601"/>
      <c r="J23" s="601"/>
      <c r="K23" s="448" t="str">
        <f t="shared" si="1"/>
        <v>+</v>
      </c>
      <c r="L23" s="448"/>
      <c r="M23" s="448">
        <v>39.6</v>
      </c>
      <c r="N23" s="448"/>
      <c r="O23" s="448"/>
      <c r="P23" s="537">
        <v>457600</v>
      </c>
      <c r="Q23" s="537"/>
      <c r="R23" s="537"/>
      <c r="S23" s="537"/>
      <c r="U23" s="444"/>
      <c r="V23" s="445"/>
      <c r="W23" s="445"/>
      <c r="X23" s="445"/>
      <c r="Y23" s="445"/>
      <c r="Z23" s="445"/>
      <c r="AA23" s="445"/>
      <c r="AB23" s="445"/>
      <c r="AC23" s="445"/>
      <c r="AD23" s="445"/>
      <c r="AE23" s="445"/>
      <c r="AF23" s="445"/>
      <c r="AG23" s="445"/>
      <c r="AH23" s="445"/>
      <c r="AI23" s="445"/>
      <c r="AJ23" s="446"/>
      <c r="AK23" s="616"/>
      <c r="AL23" s="617"/>
      <c r="AM23" s="618"/>
      <c r="AO23" s="602" t="s">
        <v>305</v>
      </c>
      <c r="AP23" s="602"/>
      <c r="AQ23" s="602"/>
      <c r="AR23" s="602"/>
      <c r="AS23" s="602"/>
      <c r="AT23" s="602"/>
      <c r="AU23" s="602"/>
      <c r="AV23" s="602"/>
      <c r="AW23" s="603" t="s">
        <v>602</v>
      </c>
      <c r="AX23" s="603"/>
      <c r="AY23" s="603"/>
      <c r="AZ23" s="603"/>
      <c r="BA23" s="603"/>
      <c r="BB23" s="603"/>
      <c r="BC23" s="603" t="s">
        <v>603</v>
      </c>
      <c r="BD23" s="603"/>
      <c r="BE23" s="603"/>
      <c r="BF23" s="603"/>
      <c r="BG23" s="603"/>
    </row>
    <row r="24" spans="1:59" ht="10.5" customHeight="1">
      <c r="A24" s="483" t="s">
        <v>53</v>
      </c>
      <c r="B24" s="484"/>
      <c r="C24" s="484"/>
      <c r="D24" s="484"/>
      <c r="E24" s="484"/>
      <c r="F24" s="484"/>
      <c r="G24" s="484"/>
      <c r="H24" s="484"/>
      <c r="I24" s="484"/>
      <c r="J24" s="484"/>
      <c r="K24" s="484"/>
      <c r="L24" s="484"/>
      <c r="M24" s="484"/>
      <c r="N24" s="484"/>
      <c r="O24" s="484"/>
      <c r="P24" s="484"/>
      <c r="Q24" s="484"/>
      <c r="R24" s="484"/>
      <c r="S24" s="485"/>
      <c r="U24" s="610" t="s">
        <v>604</v>
      </c>
      <c r="V24" s="611"/>
      <c r="W24" s="611"/>
      <c r="X24" s="611"/>
      <c r="Y24" s="611"/>
      <c r="Z24" s="611"/>
      <c r="AA24" s="611"/>
      <c r="AB24" s="611"/>
      <c r="AC24" s="611"/>
      <c r="AD24" s="611"/>
      <c r="AE24" s="611"/>
      <c r="AF24" s="611"/>
      <c r="AG24" s="611"/>
      <c r="AH24" s="611"/>
      <c r="AI24" s="611"/>
      <c r="AJ24" s="612"/>
      <c r="AK24" s="554">
        <v>0.2</v>
      </c>
      <c r="AL24" s="554"/>
      <c r="AM24" s="555"/>
      <c r="AO24" s="602"/>
      <c r="AP24" s="602"/>
      <c r="AQ24" s="602"/>
      <c r="AR24" s="602"/>
      <c r="AS24" s="602"/>
      <c r="AT24" s="602"/>
      <c r="AU24" s="602"/>
      <c r="AV24" s="602"/>
      <c r="AW24" s="603"/>
      <c r="AX24" s="603"/>
      <c r="AY24" s="603"/>
      <c r="AZ24" s="603"/>
      <c r="BA24" s="603"/>
      <c r="BB24" s="603"/>
      <c r="BC24" s="603"/>
      <c r="BD24" s="603"/>
      <c r="BE24" s="603"/>
      <c r="BF24" s="603"/>
      <c r="BG24" s="603"/>
    </row>
    <row r="25" spans="1:59" ht="10.5" customHeight="1">
      <c r="A25" s="542">
        <v>0</v>
      </c>
      <c r="B25" s="542"/>
      <c r="C25" s="542"/>
      <c r="D25" s="537">
        <v>12950</v>
      </c>
      <c r="E25" s="537"/>
      <c r="F25" s="537"/>
      <c r="G25" s="601">
        <v>0</v>
      </c>
      <c r="H25" s="601"/>
      <c r="I25" s="601"/>
      <c r="J25" s="601"/>
      <c r="K25" s="448" t="str">
        <f>"+"</f>
        <v>+</v>
      </c>
      <c r="L25" s="448"/>
      <c r="M25" s="448">
        <v>10</v>
      </c>
      <c r="N25" s="448"/>
      <c r="O25" s="448"/>
      <c r="P25" s="537">
        <v>0</v>
      </c>
      <c r="Q25" s="537"/>
      <c r="R25" s="537"/>
      <c r="S25" s="537"/>
      <c r="AO25" s="602"/>
      <c r="AP25" s="602"/>
      <c r="AQ25" s="602"/>
      <c r="AR25" s="602"/>
      <c r="AS25" s="602"/>
      <c r="AT25" s="602"/>
      <c r="AU25" s="602"/>
      <c r="AV25" s="602"/>
      <c r="AW25" s="603"/>
      <c r="AX25" s="603"/>
      <c r="AY25" s="603"/>
      <c r="AZ25" s="603"/>
      <c r="BA25" s="603"/>
      <c r="BB25" s="603"/>
      <c r="BC25" s="603"/>
      <c r="BD25" s="603"/>
      <c r="BE25" s="603"/>
      <c r="BF25" s="603"/>
      <c r="BG25" s="603"/>
    </row>
    <row r="26" spans="1:59" ht="10.5" customHeight="1">
      <c r="A26" s="537">
        <f>D25+1</f>
        <v>12951</v>
      </c>
      <c r="B26" s="537"/>
      <c r="C26" s="537"/>
      <c r="D26" s="537">
        <v>49400</v>
      </c>
      <c r="E26" s="537"/>
      <c r="F26" s="537"/>
      <c r="G26" s="601">
        <v>1295</v>
      </c>
      <c r="H26" s="601"/>
      <c r="I26" s="601"/>
      <c r="J26" s="601"/>
      <c r="K26" s="448" t="str">
        <f t="shared" ref="K26:K31" si="2">"+"</f>
        <v>+</v>
      </c>
      <c r="L26" s="448"/>
      <c r="M26" s="448">
        <v>15</v>
      </c>
      <c r="N26" s="448"/>
      <c r="O26" s="448"/>
      <c r="P26" s="537">
        <v>12950</v>
      </c>
      <c r="Q26" s="537"/>
      <c r="R26" s="537"/>
      <c r="S26" s="537"/>
      <c r="U26" s="434" t="s">
        <v>605</v>
      </c>
      <c r="V26" s="434"/>
      <c r="W26" s="434"/>
      <c r="X26" s="434"/>
      <c r="Y26" s="434"/>
      <c r="Z26" s="434"/>
      <c r="AA26" s="434"/>
      <c r="AB26" s="434"/>
      <c r="AC26" s="434"/>
      <c r="AD26" s="434"/>
      <c r="AE26" s="434"/>
      <c r="AF26" s="434"/>
      <c r="AG26" s="434"/>
      <c r="AH26" s="434"/>
      <c r="AI26" s="434"/>
      <c r="AJ26" s="434"/>
      <c r="AK26" s="434"/>
      <c r="AL26" s="434"/>
      <c r="AM26" s="434"/>
    </row>
    <row r="27" spans="1:59" ht="10.5" customHeight="1">
      <c r="A27" s="537">
        <f>D26+1</f>
        <v>49401</v>
      </c>
      <c r="B27" s="537"/>
      <c r="C27" s="537"/>
      <c r="D27" s="537">
        <v>127550</v>
      </c>
      <c r="E27" s="537"/>
      <c r="F27" s="537"/>
      <c r="G27" s="601">
        <v>6762.5</v>
      </c>
      <c r="H27" s="601"/>
      <c r="I27" s="601"/>
      <c r="J27" s="601"/>
      <c r="K27" s="448" t="str">
        <f t="shared" si="2"/>
        <v>+</v>
      </c>
      <c r="L27" s="448"/>
      <c r="M27" s="448">
        <v>25</v>
      </c>
      <c r="N27" s="448"/>
      <c r="O27" s="448"/>
      <c r="P27" s="537">
        <v>49400</v>
      </c>
      <c r="Q27" s="537"/>
      <c r="R27" s="537"/>
      <c r="S27" s="537"/>
      <c r="U27" s="263" t="s">
        <v>606</v>
      </c>
      <c r="V27" s="263"/>
      <c r="W27" s="263"/>
      <c r="X27" s="263"/>
      <c r="Y27" s="263"/>
      <c r="Z27" s="263"/>
      <c r="AA27" s="263"/>
      <c r="AB27" s="263"/>
      <c r="AC27" s="263"/>
      <c r="AD27" s="263"/>
      <c r="AE27" s="263"/>
      <c r="AF27" s="263"/>
      <c r="AG27" s="263"/>
      <c r="AH27" s="263"/>
      <c r="AI27" s="263"/>
      <c r="AJ27" s="619">
        <v>250000</v>
      </c>
      <c r="AK27" s="619"/>
      <c r="AL27" s="619"/>
      <c r="AM27" s="619"/>
      <c r="AO27" s="434" t="s">
        <v>252</v>
      </c>
      <c r="AP27" s="434"/>
      <c r="AQ27" s="434"/>
      <c r="AR27" s="434"/>
      <c r="AS27" s="434"/>
      <c r="AT27" s="434"/>
      <c r="AU27" s="434"/>
      <c r="AV27" s="434"/>
      <c r="AW27" s="434"/>
      <c r="AX27" s="434"/>
      <c r="AY27" s="434"/>
      <c r="AZ27" s="434"/>
      <c r="BA27" s="434"/>
      <c r="BB27" s="434"/>
      <c r="BC27" s="434"/>
      <c r="BD27" s="434"/>
      <c r="BE27" s="434"/>
      <c r="BF27" s="434"/>
      <c r="BG27" s="434"/>
    </row>
    <row r="28" spans="1:59" ht="10.5" customHeight="1">
      <c r="A28" s="537">
        <f>D27+1</f>
        <v>127551</v>
      </c>
      <c r="B28" s="537"/>
      <c r="C28" s="537"/>
      <c r="D28" s="537">
        <v>206600</v>
      </c>
      <c r="E28" s="537"/>
      <c r="F28" s="537"/>
      <c r="G28" s="601">
        <v>26300</v>
      </c>
      <c r="H28" s="601"/>
      <c r="I28" s="601"/>
      <c r="J28" s="601"/>
      <c r="K28" s="448" t="str">
        <f t="shared" si="2"/>
        <v>+</v>
      </c>
      <c r="L28" s="448"/>
      <c r="M28" s="448">
        <v>28</v>
      </c>
      <c r="N28" s="448"/>
      <c r="O28" s="448"/>
      <c r="P28" s="537">
        <v>127550</v>
      </c>
      <c r="Q28" s="537"/>
      <c r="R28" s="537"/>
      <c r="S28" s="537"/>
      <c r="U28" s="263" t="s">
        <v>47</v>
      </c>
      <c r="V28" s="263"/>
      <c r="W28" s="263"/>
      <c r="X28" s="263"/>
      <c r="Y28" s="263"/>
      <c r="Z28" s="263"/>
      <c r="AA28" s="263"/>
      <c r="AB28" s="263"/>
      <c r="AC28" s="263"/>
      <c r="AD28" s="263"/>
      <c r="AE28" s="263"/>
      <c r="AF28" s="263"/>
      <c r="AG28" s="263"/>
      <c r="AH28" s="263"/>
      <c r="AI28" s="263"/>
      <c r="AJ28" s="619">
        <v>200000</v>
      </c>
      <c r="AK28" s="619"/>
      <c r="AL28" s="619"/>
      <c r="AM28" s="619"/>
      <c r="AO28" s="620" t="s">
        <v>607</v>
      </c>
      <c r="AP28" s="621"/>
      <c r="AQ28" s="621"/>
      <c r="AR28" s="621"/>
      <c r="AS28" s="621"/>
      <c r="AT28" s="621"/>
      <c r="AU28" s="621"/>
      <c r="AV28" s="621"/>
      <c r="AW28" s="621"/>
      <c r="AX28" s="621"/>
      <c r="AY28" s="621"/>
      <c r="AZ28" s="621"/>
      <c r="BA28" s="621"/>
      <c r="BB28" s="621"/>
      <c r="BC28" s="621"/>
      <c r="BD28" s="621"/>
      <c r="BE28" s="621"/>
      <c r="BF28" s="621"/>
      <c r="BG28" s="622"/>
    </row>
    <row r="29" spans="1:59" ht="10.5" customHeight="1">
      <c r="A29" s="537">
        <f>D28+1</f>
        <v>206601</v>
      </c>
      <c r="B29" s="537"/>
      <c r="C29" s="537"/>
      <c r="D29" s="537">
        <v>405100</v>
      </c>
      <c r="E29" s="537"/>
      <c r="F29" s="537"/>
      <c r="G29" s="601">
        <v>48434</v>
      </c>
      <c r="H29" s="601"/>
      <c r="I29" s="601"/>
      <c r="J29" s="601"/>
      <c r="K29" s="448" t="str">
        <f t="shared" si="2"/>
        <v>+</v>
      </c>
      <c r="L29" s="448"/>
      <c r="M29" s="448">
        <v>33</v>
      </c>
      <c r="N29" s="448"/>
      <c r="O29" s="448"/>
      <c r="P29" s="537">
        <v>206600</v>
      </c>
      <c r="Q29" s="537"/>
      <c r="R29" s="537"/>
      <c r="S29" s="537"/>
      <c r="U29" s="263" t="s">
        <v>249</v>
      </c>
      <c r="V29" s="263"/>
      <c r="W29" s="263"/>
      <c r="X29" s="263"/>
      <c r="Y29" s="263"/>
      <c r="Z29" s="263"/>
      <c r="AA29" s="263"/>
      <c r="AB29" s="263"/>
      <c r="AC29" s="263"/>
      <c r="AD29" s="263"/>
      <c r="AE29" s="263"/>
      <c r="AF29" s="263"/>
      <c r="AG29" s="263"/>
      <c r="AH29" s="263"/>
      <c r="AI29" s="263"/>
      <c r="AJ29" s="619">
        <v>125000</v>
      </c>
      <c r="AK29" s="619"/>
      <c r="AL29" s="619"/>
      <c r="AM29" s="619"/>
      <c r="AO29" s="623" t="s">
        <v>720</v>
      </c>
      <c r="AP29" s="624"/>
      <c r="AQ29" s="624"/>
      <c r="AR29" s="624"/>
      <c r="AS29" s="624"/>
      <c r="AT29" s="624"/>
      <c r="AU29" s="624"/>
      <c r="AV29" s="624"/>
      <c r="AW29" s="624"/>
      <c r="AX29" s="624"/>
      <c r="AY29" s="624"/>
      <c r="AZ29" s="624"/>
      <c r="BA29" s="624"/>
      <c r="BB29" s="624"/>
      <c r="BC29" s="624"/>
      <c r="BD29" s="624"/>
      <c r="BE29" s="624"/>
      <c r="BF29" s="624"/>
      <c r="BG29" s="625"/>
    </row>
    <row r="30" spans="1:59" ht="10.5" customHeight="1">
      <c r="A30" s="537">
        <f>D29+1</f>
        <v>405101</v>
      </c>
      <c r="B30" s="537"/>
      <c r="C30" s="537"/>
      <c r="D30" s="537">
        <v>432200</v>
      </c>
      <c r="E30" s="537"/>
      <c r="F30" s="537"/>
      <c r="G30" s="601">
        <v>113939</v>
      </c>
      <c r="H30" s="601"/>
      <c r="I30" s="601"/>
      <c r="J30" s="601"/>
      <c r="K30" s="448" t="str">
        <f t="shared" si="2"/>
        <v>+</v>
      </c>
      <c r="L30" s="448"/>
      <c r="M30" s="448">
        <v>35</v>
      </c>
      <c r="N30" s="448"/>
      <c r="O30" s="448"/>
      <c r="P30" s="537">
        <v>405100</v>
      </c>
      <c r="Q30" s="537"/>
      <c r="R30" s="537"/>
      <c r="S30" s="537"/>
      <c r="U30" s="197"/>
      <c r="V30" s="197"/>
      <c r="W30" s="197"/>
      <c r="X30" s="197"/>
      <c r="Y30" s="197"/>
      <c r="Z30" s="197"/>
      <c r="AA30" s="197"/>
      <c r="AB30" s="197"/>
      <c r="AC30" s="197"/>
      <c r="AD30" s="197"/>
      <c r="AE30" s="197"/>
      <c r="AF30" s="197"/>
      <c r="AG30" s="197"/>
      <c r="AH30" s="197"/>
      <c r="AI30" s="197"/>
      <c r="AJ30" s="172"/>
      <c r="AK30" s="172"/>
      <c r="AL30" s="172"/>
      <c r="AM30" s="172"/>
      <c r="AO30" s="626"/>
      <c r="AP30" s="627"/>
      <c r="AQ30" s="627"/>
      <c r="AR30" s="627"/>
      <c r="AS30" s="627"/>
      <c r="AT30" s="627"/>
      <c r="AU30" s="627"/>
      <c r="AV30" s="627"/>
      <c r="AW30" s="627"/>
      <c r="AX30" s="627"/>
      <c r="AY30" s="627"/>
      <c r="AZ30" s="627"/>
      <c r="BA30" s="627"/>
      <c r="BB30" s="627"/>
      <c r="BC30" s="627"/>
      <c r="BD30" s="627"/>
      <c r="BE30" s="627"/>
      <c r="BF30" s="627"/>
      <c r="BG30" s="628"/>
    </row>
    <row r="31" spans="1:59" ht="10.5" customHeight="1">
      <c r="A31" s="548" t="s">
        <v>721</v>
      </c>
      <c r="B31" s="548"/>
      <c r="C31" s="548"/>
      <c r="D31" s="542"/>
      <c r="E31" s="542"/>
      <c r="F31" s="542"/>
      <c r="G31" s="601">
        <v>123424</v>
      </c>
      <c r="H31" s="601"/>
      <c r="I31" s="601"/>
      <c r="J31" s="601"/>
      <c r="K31" s="448" t="str">
        <f t="shared" si="2"/>
        <v>+</v>
      </c>
      <c r="L31" s="448"/>
      <c r="M31" s="448">
        <v>39.6</v>
      </c>
      <c r="N31" s="448"/>
      <c r="O31" s="448"/>
      <c r="P31" s="537">
        <v>432200</v>
      </c>
      <c r="Q31" s="537"/>
      <c r="R31" s="537"/>
      <c r="S31" s="537"/>
      <c r="U31" s="434" t="s">
        <v>608</v>
      </c>
      <c r="V31" s="434"/>
      <c r="W31" s="434"/>
      <c r="X31" s="434"/>
      <c r="Y31" s="434"/>
      <c r="Z31" s="434"/>
      <c r="AA31" s="434"/>
      <c r="AB31" s="434"/>
      <c r="AC31" s="434"/>
      <c r="AD31" s="434"/>
      <c r="AE31" s="434"/>
      <c r="AF31" s="434"/>
      <c r="AG31" s="434"/>
      <c r="AH31" s="434"/>
      <c r="AI31" s="434"/>
      <c r="AJ31" s="434"/>
      <c r="AK31" s="434"/>
      <c r="AL31" s="434"/>
      <c r="AM31" s="434"/>
      <c r="AO31" s="629"/>
      <c r="AP31" s="630"/>
      <c r="AQ31" s="630"/>
      <c r="AR31" s="630"/>
      <c r="AS31" s="630"/>
      <c r="AT31" s="630"/>
      <c r="AU31" s="630"/>
      <c r="AV31" s="630"/>
      <c r="AW31" s="630"/>
      <c r="AX31" s="630"/>
      <c r="AY31" s="630"/>
      <c r="AZ31" s="630"/>
      <c r="BA31" s="630"/>
      <c r="BB31" s="630"/>
      <c r="BC31" s="630"/>
      <c r="BD31" s="630"/>
      <c r="BE31" s="630"/>
      <c r="BF31" s="630"/>
      <c r="BG31" s="631"/>
    </row>
    <row r="32" spans="1:59" ht="10.5" customHeight="1">
      <c r="A32" s="483" t="s">
        <v>287</v>
      </c>
      <c r="B32" s="484"/>
      <c r="C32" s="484"/>
      <c r="D32" s="484"/>
      <c r="E32" s="484"/>
      <c r="F32" s="484"/>
      <c r="G32" s="484"/>
      <c r="H32" s="484"/>
      <c r="I32" s="484"/>
      <c r="J32" s="484"/>
      <c r="K32" s="484"/>
      <c r="L32" s="484"/>
      <c r="M32" s="484"/>
      <c r="N32" s="484"/>
      <c r="O32" s="484"/>
      <c r="P32" s="484"/>
      <c r="Q32" s="484"/>
      <c r="R32" s="484"/>
      <c r="S32" s="485"/>
      <c r="U32" s="263" t="s">
        <v>609</v>
      </c>
      <c r="V32" s="263"/>
      <c r="W32" s="263"/>
      <c r="X32" s="263"/>
      <c r="Y32" s="263"/>
      <c r="Z32" s="263"/>
      <c r="AA32" s="263"/>
      <c r="AB32" s="263"/>
      <c r="AC32" s="263"/>
      <c r="AD32" s="263"/>
      <c r="AE32" s="263"/>
      <c r="AF32" s="263"/>
      <c r="AG32" s="263"/>
      <c r="AH32" s="263"/>
      <c r="AI32" s="263"/>
      <c r="AJ32" s="619">
        <v>82100</v>
      </c>
      <c r="AK32" s="619"/>
      <c r="AL32" s="619"/>
      <c r="AM32" s="619"/>
      <c r="AO32" s="191" t="s">
        <v>722</v>
      </c>
      <c r="AP32" s="192"/>
      <c r="AQ32" s="192"/>
      <c r="AR32" s="192"/>
      <c r="AS32" s="192"/>
      <c r="AT32" s="192"/>
      <c r="AU32" s="192"/>
      <c r="AV32" s="192"/>
      <c r="AW32" s="192"/>
      <c r="AX32" s="192"/>
      <c r="AY32" s="192"/>
      <c r="AZ32" s="192"/>
      <c r="BA32" s="192"/>
      <c r="BB32" s="192"/>
      <c r="BC32" s="192"/>
      <c r="BD32" s="192"/>
      <c r="BE32" s="192"/>
      <c r="BF32" s="192"/>
      <c r="BG32" s="193"/>
    </row>
    <row r="33" spans="1:59" ht="10.5" customHeight="1">
      <c r="A33" s="542">
        <v>0</v>
      </c>
      <c r="B33" s="542"/>
      <c r="C33" s="542"/>
      <c r="D33" s="537">
        <v>9075</v>
      </c>
      <c r="E33" s="537"/>
      <c r="F33" s="537"/>
      <c r="G33" s="632">
        <v>0</v>
      </c>
      <c r="H33" s="632"/>
      <c r="I33" s="632"/>
      <c r="J33" s="632"/>
      <c r="K33" s="448" t="str">
        <f>"+"</f>
        <v>+</v>
      </c>
      <c r="L33" s="448"/>
      <c r="M33" s="448">
        <v>10</v>
      </c>
      <c r="N33" s="448"/>
      <c r="O33" s="448"/>
      <c r="P33" s="537">
        <v>0</v>
      </c>
      <c r="Q33" s="537"/>
      <c r="R33" s="537"/>
      <c r="S33" s="537"/>
      <c r="U33" s="263" t="s">
        <v>47</v>
      </c>
      <c r="V33" s="263"/>
      <c r="W33" s="263"/>
      <c r="X33" s="263"/>
      <c r="Y33" s="263"/>
      <c r="Z33" s="263"/>
      <c r="AA33" s="263"/>
      <c r="AB33" s="263"/>
      <c r="AC33" s="263"/>
      <c r="AD33" s="263"/>
      <c r="AE33" s="263"/>
      <c r="AF33" s="263"/>
      <c r="AG33" s="263"/>
      <c r="AH33" s="263"/>
      <c r="AI33" s="263"/>
      <c r="AJ33" s="619">
        <v>52800</v>
      </c>
      <c r="AK33" s="619"/>
      <c r="AL33" s="619"/>
      <c r="AM33" s="619"/>
      <c r="AO33" s="191" t="s">
        <v>610</v>
      </c>
      <c r="AP33" s="192"/>
      <c r="AQ33" s="192"/>
      <c r="AR33" s="192"/>
      <c r="AS33" s="192"/>
      <c r="AT33" s="192"/>
      <c r="AU33" s="192"/>
      <c r="AV33" s="192"/>
      <c r="AW33" s="192"/>
      <c r="AX33" s="192"/>
      <c r="AY33" s="192"/>
      <c r="AZ33" s="192"/>
      <c r="BA33" s="192"/>
      <c r="BB33" s="192"/>
      <c r="BC33" s="192"/>
      <c r="BD33" s="192"/>
      <c r="BE33" s="192"/>
      <c r="BF33" s="192"/>
      <c r="BG33" s="193"/>
    </row>
    <row r="34" spans="1:59" ht="10.5" customHeight="1">
      <c r="A34" s="537">
        <f>D33+1</f>
        <v>9076</v>
      </c>
      <c r="B34" s="537"/>
      <c r="C34" s="537"/>
      <c r="D34" s="537">
        <v>36900</v>
      </c>
      <c r="E34" s="537"/>
      <c r="F34" s="537"/>
      <c r="G34" s="632">
        <v>907.5</v>
      </c>
      <c r="H34" s="632"/>
      <c r="I34" s="632"/>
      <c r="J34" s="632"/>
      <c r="K34" s="448" t="str">
        <f t="shared" ref="K34:K39" si="3">"+"</f>
        <v>+</v>
      </c>
      <c r="L34" s="448"/>
      <c r="M34" s="448">
        <v>15</v>
      </c>
      <c r="N34" s="448"/>
      <c r="O34" s="448"/>
      <c r="P34" s="537">
        <v>9075</v>
      </c>
      <c r="Q34" s="537"/>
      <c r="R34" s="537"/>
      <c r="S34" s="537"/>
      <c r="U34" s="263" t="s">
        <v>249</v>
      </c>
      <c r="V34" s="263"/>
      <c r="W34" s="263"/>
      <c r="X34" s="263"/>
      <c r="Y34" s="263"/>
      <c r="Z34" s="263"/>
      <c r="AA34" s="263"/>
      <c r="AB34" s="263"/>
      <c r="AC34" s="263"/>
      <c r="AD34" s="263"/>
      <c r="AE34" s="263"/>
      <c r="AF34" s="263"/>
      <c r="AG34" s="263"/>
      <c r="AH34" s="263"/>
      <c r="AI34" s="263"/>
      <c r="AJ34" s="619">
        <v>41050</v>
      </c>
      <c r="AK34" s="619"/>
      <c r="AL34" s="619"/>
      <c r="AM34" s="619"/>
      <c r="AO34" s="441" t="s">
        <v>723</v>
      </c>
      <c r="AP34" s="442"/>
      <c r="AQ34" s="442"/>
      <c r="AR34" s="442"/>
      <c r="AS34" s="442"/>
      <c r="AT34" s="442"/>
      <c r="AU34" s="442"/>
      <c r="AV34" s="442"/>
      <c r="AW34" s="442"/>
      <c r="AX34" s="442"/>
      <c r="AY34" s="442"/>
      <c r="AZ34" s="442"/>
      <c r="BA34" s="442"/>
      <c r="BB34" s="442"/>
      <c r="BC34" s="442"/>
      <c r="BD34" s="442"/>
      <c r="BE34" s="442"/>
      <c r="BF34" s="442"/>
      <c r="BG34" s="443"/>
    </row>
    <row r="35" spans="1:59" ht="10.5" customHeight="1">
      <c r="A35" s="537">
        <f>D34+1</f>
        <v>36901</v>
      </c>
      <c r="B35" s="537"/>
      <c r="C35" s="537"/>
      <c r="D35" s="537">
        <v>74425</v>
      </c>
      <c r="E35" s="537"/>
      <c r="F35" s="537"/>
      <c r="G35" s="632">
        <v>5081.25</v>
      </c>
      <c r="H35" s="632"/>
      <c r="I35" s="632"/>
      <c r="J35" s="632"/>
      <c r="K35" s="448" t="str">
        <f t="shared" si="3"/>
        <v>+</v>
      </c>
      <c r="L35" s="448"/>
      <c r="M35" s="448">
        <v>25</v>
      </c>
      <c r="N35" s="448"/>
      <c r="O35" s="448"/>
      <c r="P35" s="537">
        <v>36900</v>
      </c>
      <c r="Q35" s="537"/>
      <c r="R35" s="537"/>
      <c r="S35" s="537"/>
      <c r="U35" s="263" t="s">
        <v>304</v>
      </c>
      <c r="V35" s="263"/>
      <c r="W35" s="263"/>
      <c r="X35" s="263"/>
      <c r="Y35" s="263"/>
      <c r="Z35" s="263"/>
      <c r="AA35" s="263"/>
      <c r="AB35" s="263"/>
      <c r="AC35" s="263"/>
      <c r="AD35" s="263"/>
      <c r="AE35" s="263"/>
      <c r="AF35" s="263"/>
      <c r="AG35" s="263"/>
      <c r="AH35" s="263"/>
      <c r="AI35" s="263"/>
      <c r="AJ35" s="619">
        <v>23500</v>
      </c>
      <c r="AK35" s="619"/>
      <c r="AL35" s="619"/>
      <c r="AM35" s="619"/>
      <c r="AO35" s="633"/>
      <c r="AP35" s="543"/>
      <c r="AQ35" s="543"/>
      <c r="AR35" s="543"/>
      <c r="AS35" s="543"/>
      <c r="AT35" s="543"/>
      <c r="AU35" s="543"/>
      <c r="AV35" s="543"/>
      <c r="AW35" s="543"/>
      <c r="AX35" s="543"/>
      <c r="AY35" s="543"/>
      <c r="AZ35" s="543"/>
      <c r="BA35" s="543"/>
      <c r="BB35" s="543"/>
      <c r="BC35" s="543"/>
      <c r="BD35" s="543"/>
      <c r="BE35" s="543"/>
      <c r="BF35" s="543"/>
      <c r="BG35" s="544"/>
    </row>
    <row r="36" spans="1:59" ht="10.5" customHeight="1">
      <c r="A36" s="537">
        <f>D35+1</f>
        <v>74426</v>
      </c>
      <c r="B36" s="537"/>
      <c r="C36" s="537"/>
      <c r="D36" s="537">
        <v>113425</v>
      </c>
      <c r="E36" s="537"/>
      <c r="F36" s="537"/>
      <c r="G36" s="632">
        <v>14462.5</v>
      </c>
      <c r="H36" s="632"/>
      <c r="I36" s="632"/>
      <c r="J36" s="632"/>
      <c r="K36" s="448" t="str">
        <f t="shared" si="3"/>
        <v>+</v>
      </c>
      <c r="L36" s="448"/>
      <c r="M36" s="448">
        <v>28</v>
      </c>
      <c r="N36" s="448"/>
      <c r="O36" s="448"/>
      <c r="P36" s="537">
        <v>74425</v>
      </c>
      <c r="Q36" s="537"/>
      <c r="R36" s="537"/>
      <c r="S36" s="537"/>
      <c r="U36" s="577" t="s">
        <v>611</v>
      </c>
      <c r="V36" s="578"/>
      <c r="W36" s="578"/>
      <c r="X36" s="578"/>
      <c r="Y36" s="578"/>
      <c r="Z36" s="578"/>
      <c r="AA36" s="578"/>
      <c r="AB36" s="578"/>
      <c r="AC36" s="578"/>
      <c r="AD36" s="578"/>
      <c r="AE36" s="578"/>
      <c r="AF36" s="578"/>
      <c r="AG36" s="578"/>
      <c r="AH36" s="578"/>
      <c r="AI36" s="578"/>
      <c r="AJ36" s="578"/>
      <c r="AK36" s="578"/>
      <c r="AL36" s="578"/>
      <c r="AM36" s="579"/>
      <c r="AO36" s="633"/>
      <c r="AP36" s="543"/>
      <c r="AQ36" s="543"/>
      <c r="AR36" s="543"/>
      <c r="AS36" s="543"/>
      <c r="AT36" s="543"/>
      <c r="AU36" s="543"/>
      <c r="AV36" s="543"/>
      <c r="AW36" s="543"/>
      <c r="AX36" s="543"/>
      <c r="AY36" s="543"/>
      <c r="AZ36" s="543"/>
      <c r="BA36" s="543"/>
      <c r="BB36" s="543"/>
      <c r="BC36" s="543"/>
      <c r="BD36" s="543"/>
      <c r="BE36" s="543"/>
      <c r="BF36" s="543"/>
      <c r="BG36" s="544"/>
    </row>
    <row r="37" spans="1:59" ht="10.5" customHeight="1">
      <c r="A37" s="537">
        <f>D36+1</f>
        <v>113426</v>
      </c>
      <c r="B37" s="537"/>
      <c r="C37" s="537"/>
      <c r="D37" s="537">
        <v>202550</v>
      </c>
      <c r="E37" s="537"/>
      <c r="F37" s="537"/>
      <c r="G37" s="632">
        <v>25302.5</v>
      </c>
      <c r="H37" s="632"/>
      <c r="I37" s="632"/>
      <c r="J37" s="632"/>
      <c r="K37" s="448" t="str">
        <f t="shared" si="3"/>
        <v>+</v>
      </c>
      <c r="L37" s="448"/>
      <c r="M37" s="448">
        <v>33</v>
      </c>
      <c r="N37" s="448"/>
      <c r="O37" s="448"/>
      <c r="P37" s="537">
        <v>113425</v>
      </c>
      <c r="Q37" s="537"/>
      <c r="R37" s="537"/>
      <c r="S37" s="537"/>
      <c r="U37" s="263" t="s">
        <v>249</v>
      </c>
      <c r="V37" s="263"/>
      <c r="W37" s="263"/>
      <c r="X37" s="263"/>
      <c r="Y37" s="263"/>
      <c r="Z37" s="263"/>
      <c r="AA37" s="263"/>
      <c r="AB37" s="263"/>
      <c r="AC37" s="263"/>
      <c r="AD37" s="263"/>
      <c r="AE37" s="263"/>
      <c r="AF37" s="263"/>
      <c r="AG37" s="263"/>
      <c r="AH37" s="263"/>
      <c r="AI37" s="263"/>
      <c r="AJ37" s="619">
        <v>91250</v>
      </c>
      <c r="AK37" s="619"/>
      <c r="AL37" s="619"/>
      <c r="AM37" s="619"/>
      <c r="AO37" s="633"/>
      <c r="AP37" s="543"/>
      <c r="AQ37" s="543"/>
      <c r="AR37" s="543"/>
      <c r="AS37" s="543"/>
      <c r="AT37" s="543"/>
      <c r="AU37" s="543"/>
      <c r="AV37" s="543"/>
      <c r="AW37" s="543"/>
      <c r="AX37" s="543"/>
      <c r="AY37" s="543"/>
      <c r="AZ37" s="543"/>
      <c r="BA37" s="543"/>
      <c r="BB37" s="543"/>
      <c r="BC37" s="543"/>
      <c r="BD37" s="543"/>
      <c r="BE37" s="543"/>
      <c r="BF37" s="543"/>
      <c r="BG37" s="544"/>
    </row>
    <row r="38" spans="1:59" ht="10.5" customHeight="1">
      <c r="A38" s="537">
        <f>D37+1</f>
        <v>202551</v>
      </c>
      <c r="B38" s="537"/>
      <c r="C38" s="537"/>
      <c r="D38" s="537">
        <v>228800</v>
      </c>
      <c r="E38" s="537"/>
      <c r="F38" s="537"/>
      <c r="G38" s="632">
        <v>54793.75</v>
      </c>
      <c r="H38" s="632"/>
      <c r="I38" s="632"/>
      <c r="J38" s="632"/>
      <c r="K38" s="448" t="str">
        <f t="shared" si="3"/>
        <v>+</v>
      </c>
      <c r="L38" s="448"/>
      <c r="M38" s="448">
        <v>35</v>
      </c>
      <c r="N38" s="448"/>
      <c r="O38" s="448"/>
      <c r="P38" s="537">
        <v>202550</v>
      </c>
      <c r="Q38" s="537"/>
      <c r="R38" s="537"/>
      <c r="S38" s="537"/>
      <c r="U38" s="263" t="s">
        <v>612</v>
      </c>
      <c r="V38" s="263"/>
      <c r="W38" s="263"/>
      <c r="X38" s="263"/>
      <c r="Y38" s="263"/>
      <c r="Z38" s="263"/>
      <c r="AA38" s="263"/>
      <c r="AB38" s="263"/>
      <c r="AC38" s="263"/>
      <c r="AD38" s="263"/>
      <c r="AE38" s="263"/>
      <c r="AF38" s="263"/>
      <c r="AG38" s="263"/>
      <c r="AH38" s="263"/>
      <c r="AI38" s="263"/>
      <c r="AJ38" s="619">
        <v>182500</v>
      </c>
      <c r="AK38" s="619"/>
      <c r="AL38" s="619"/>
      <c r="AM38" s="619"/>
      <c r="AO38" s="444"/>
      <c r="AP38" s="445"/>
      <c r="AQ38" s="445"/>
      <c r="AR38" s="445"/>
      <c r="AS38" s="445"/>
      <c r="AT38" s="445"/>
      <c r="AU38" s="445"/>
      <c r="AV38" s="445"/>
      <c r="AW38" s="445"/>
      <c r="AX38" s="445"/>
      <c r="AY38" s="445"/>
      <c r="AZ38" s="445"/>
      <c r="BA38" s="445"/>
      <c r="BB38" s="445"/>
      <c r="BC38" s="445"/>
      <c r="BD38" s="445"/>
      <c r="BE38" s="445"/>
      <c r="BF38" s="445"/>
      <c r="BG38" s="446"/>
    </row>
    <row r="39" spans="1:59" ht="10.5" customHeight="1">
      <c r="A39" s="548" t="s">
        <v>724</v>
      </c>
      <c r="B39" s="548"/>
      <c r="C39" s="548"/>
      <c r="D39" s="542"/>
      <c r="E39" s="542"/>
      <c r="F39" s="542"/>
      <c r="G39" s="632">
        <v>63981.25</v>
      </c>
      <c r="H39" s="632"/>
      <c r="I39" s="632"/>
      <c r="J39" s="632"/>
      <c r="K39" s="448" t="str">
        <f t="shared" si="3"/>
        <v>+</v>
      </c>
      <c r="L39" s="448"/>
      <c r="M39" s="448">
        <v>39.6</v>
      </c>
      <c r="N39" s="448"/>
      <c r="O39" s="448"/>
      <c r="P39" s="537">
        <v>228800</v>
      </c>
      <c r="Q39" s="537"/>
      <c r="R39" s="537"/>
      <c r="S39" s="537"/>
      <c r="U39" s="577" t="s">
        <v>613</v>
      </c>
      <c r="V39" s="578"/>
      <c r="W39" s="578"/>
      <c r="X39" s="578"/>
      <c r="Y39" s="578"/>
      <c r="Z39" s="578"/>
      <c r="AA39" s="578"/>
      <c r="AB39" s="578"/>
      <c r="AC39" s="578"/>
      <c r="AD39" s="578"/>
      <c r="AE39" s="578"/>
      <c r="AF39" s="578"/>
      <c r="AG39" s="578"/>
      <c r="AH39" s="578"/>
      <c r="AI39" s="578"/>
      <c r="AJ39" s="578"/>
      <c r="AK39" s="578"/>
      <c r="AL39" s="578"/>
      <c r="AM39" s="579"/>
      <c r="AN39" s="187"/>
      <c r="AO39" s="634" t="s">
        <v>725</v>
      </c>
      <c r="AP39" s="634"/>
      <c r="AQ39" s="634"/>
      <c r="AR39" s="634"/>
      <c r="AS39" s="634"/>
      <c r="AT39" s="634"/>
      <c r="AU39" s="634"/>
      <c r="AV39" s="634"/>
      <c r="AW39" s="634"/>
      <c r="AX39" s="634"/>
      <c r="AY39" s="634"/>
      <c r="AZ39" s="634"/>
      <c r="BA39" s="634"/>
      <c r="BB39" s="634"/>
      <c r="BC39" s="634"/>
      <c r="BD39" s="634"/>
      <c r="BE39" s="634"/>
      <c r="BF39" s="634"/>
      <c r="BG39" s="634"/>
    </row>
    <row r="40" spans="1:59" ht="10.5" customHeight="1">
      <c r="A40" s="483" t="s">
        <v>304</v>
      </c>
      <c r="B40" s="484"/>
      <c r="C40" s="484"/>
      <c r="D40" s="484"/>
      <c r="E40" s="484"/>
      <c r="F40" s="484"/>
      <c r="G40" s="484"/>
      <c r="H40" s="484"/>
      <c r="I40" s="484"/>
      <c r="J40" s="484"/>
      <c r="K40" s="484"/>
      <c r="L40" s="484"/>
      <c r="M40" s="484"/>
      <c r="N40" s="484"/>
      <c r="O40" s="484"/>
      <c r="P40" s="484"/>
      <c r="Q40" s="484"/>
      <c r="R40" s="484"/>
      <c r="S40" s="485"/>
      <c r="U40" s="263" t="s">
        <v>609</v>
      </c>
      <c r="V40" s="263"/>
      <c r="W40" s="263"/>
      <c r="X40" s="263"/>
      <c r="Y40" s="263"/>
      <c r="Z40" s="263"/>
      <c r="AA40" s="263"/>
      <c r="AB40" s="263"/>
      <c r="AC40" s="263"/>
      <c r="AD40" s="263"/>
      <c r="AE40" s="263"/>
      <c r="AF40" s="263"/>
      <c r="AG40" s="263"/>
      <c r="AH40" s="263"/>
      <c r="AI40" s="263"/>
      <c r="AJ40" s="619">
        <v>156500</v>
      </c>
      <c r="AK40" s="619"/>
      <c r="AL40" s="619"/>
      <c r="AM40" s="619"/>
      <c r="AO40" s="634"/>
      <c r="AP40" s="634"/>
      <c r="AQ40" s="634"/>
      <c r="AR40" s="634"/>
      <c r="AS40" s="634"/>
      <c r="AT40" s="634"/>
      <c r="AU40" s="634"/>
      <c r="AV40" s="634"/>
      <c r="AW40" s="634"/>
      <c r="AX40" s="634"/>
      <c r="AY40" s="634"/>
      <c r="AZ40" s="634"/>
      <c r="BA40" s="634"/>
      <c r="BB40" s="634"/>
      <c r="BC40" s="634"/>
      <c r="BD40" s="634"/>
      <c r="BE40" s="634"/>
      <c r="BF40" s="634"/>
      <c r="BG40" s="634"/>
    </row>
    <row r="41" spans="1:59" ht="10.5" customHeight="1">
      <c r="A41" s="542">
        <v>0</v>
      </c>
      <c r="B41" s="542"/>
      <c r="C41" s="542"/>
      <c r="D41" s="537">
        <v>2500</v>
      </c>
      <c r="E41" s="537"/>
      <c r="F41" s="537"/>
      <c r="G41" s="538">
        <v>0</v>
      </c>
      <c r="H41" s="538"/>
      <c r="I41" s="538"/>
      <c r="J41" s="538"/>
      <c r="K41" s="448" t="str">
        <f>"+"</f>
        <v>+</v>
      </c>
      <c r="L41" s="448"/>
      <c r="M41" s="448">
        <v>15</v>
      </c>
      <c r="N41" s="448"/>
      <c r="O41" s="448"/>
      <c r="P41" s="537">
        <v>0</v>
      </c>
      <c r="Q41" s="537"/>
      <c r="R41" s="537"/>
      <c r="S41" s="537"/>
      <c r="U41" s="263" t="s">
        <v>47</v>
      </c>
      <c r="V41" s="263"/>
      <c r="W41" s="263"/>
      <c r="X41" s="263"/>
      <c r="Y41" s="263"/>
      <c r="Z41" s="263"/>
      <c r="AA41" s="263"/>
      <c r="AB41" s="263"/>
      <c r="AC41" s="263"/>
      <c r="AD41" s="263"/>
      <c r="AE41" s="263"/>
      <c r="AF41" s="263"/>
      <c r="AG41" s="263"/>
      <c r="AH41" s="263"/>
      <c r="AI41" s="263"/>
      <c r="AJ41" s="619">
        <v>117300</v>
      </c>
      <c r="AK41" s="619"/>
      <c r="AL41" s="619"/>
      <c r="AM41" s="619"/>
      <c r="AO41" s="634"/>
      <c r="AP41" s="634"/>
      <c r="AQ41" s="634"/>
      <c r="AR41" s="634"/>
      <c r="AS41" s="634"/>
      <c r="AT41" s="634"/>
      <c r="AU41" s="634"/>
      <c r="AV41" s="634"/>
      <c r="AW41" s="634"/>
      <c r="AX41" s="634"/>
      <c r="AY41" s="634"/>
      <c r="AZ41" s="634"/>
      <c r="BA41" s="634"/>
      <c r="BB41" s="634"/>
      <c r="BC41" s="634"/>
      <c r="BD41" s="634"/>
      <c r="BE41" s="634"/>
      <c r="BF41" s="634"/>
      <c r="BG41" s="634"/>
    </row>
    <row r="42" spans="1:59" ht="10.5" customHeight="1">
      <c r="A42" s="537">
        <f>D41+1</f>
        <v>2501</v>
      </c>
      <c r="B42" s="537"/>
      <c r="C42" s="537"/>
      <c r="D42" s="537">
        <v>5800</v>
      </c>
      <c r="E42" s="537"/>
      <c r="F42" s="537"/>
      <c r="G42" s="538">
        <v>375</v>
      </c>
      <c r="H42" s="538"/>
      <c r="I42" s="538"/>
      <c r="J42" s="538"/>
      <c r="K42" s="448" t="str">
        <f>"+"</f>
        <v>+</v>
      </c>
      <c r="L42" s="448"/>
      <c r="M42" s="448">
        <v>25</v>
      </c>
      <c r="N42" s="448"/>
      <c r="O42" s="448"/>
      <c r="P42" s="537">
        <v>2500</v>
      </c>
      <c r="Q42" s="537"/>
      <c r="R42" s="537"/>
      <c r="S42" s="537"/>
      <c r="U42" s="263" t="s">
        <v>614</v>
      </c>
      <c r="V42" s="263"/>
      <c r="W42" s="263"/>
      <c r="X42" s="263"/>
      <c r="Y42" s="263"/>
      <c r="Z42" s="263"/>
      <c r="AA42" s="263"/>
      <c r="AB42" s="263"/>
      <c r="AC42" s="263"/>
      <c r="AD42" s="263"/>
      <c r="AE42" s="263"/>
      <c r="AF42" s="263"/>
      <c r="AG42" s="263"/>
      <c r="AH42" s="263"/>
      <c r="AI42" s="263"/>
      <c r="AJ42" s="619">
        <v>78250</v>
      </c>
      <c r="AK42" s="619"/>
      <c r="AL42" s="619"/>
      <c r="AM42" s="619"/>
      <c r="AO42" s="634"/>
      <c r="AP42" s="634"/>
      <c r="AQ42" s="634"/>
      <c r="AR42" s="634"/>
      <c r="AS42" s="634"/>
      <c r="AT42" s="634"/>
      <c r="AU42" s="634"/>
      <c r="AV42" s="634"/>
      <c r="AW42" s="634"/>
      <c r="AX42" s="634"/>
      <c r="AY42" s="634"/>
      <c r="AZ42" s="634"/>
      <c r="BA42" s="634"/>
      <c r="BB42" s="634"/>
      <c r="BC42" s="634"/>
      <c r="BD42" s="634"/>
      <c r="BE42" s="634"/>
      <c r="BF42" s="634"/>
      <c r="BG42" s="634"/>
    </row>
    <row r="43" spans="1:59" ht="10.5" customHeight="1">
      <c r="A43" s="537">
        <f>D42+1</f>
        <v>5801</v>
      </c>
      <c r="B43" s="537"/>
      <c r="C43" s="537"/>
      <c r="D43" s="537">
        <v>8900</v>
      </c>
      <c r="E43" s="537"/>
      <c r="F43" s="537"/>
      <c r="G43" s="538">
        <v>1200</v>
      </c>
      <c r="H43" s="538"/>
      <c r="I43" s="538"/>
      <c r="J43" s="538"/>
      <c r="K43" s="448" t="str">
        <f>"+"</f>
        <v>+</v>
      </c>
      <c r="L43" s="448"/>
      <c r="M43" s="448">
        <v>28</v>
      </c>
      <c r="N43" s="448"/>
      <c r="O43" s="448"/>
      <c r="P43" s="537">
        <v>5800</v>
      </c>
      <c r="Q43" s="537"/>
      <c r="R43" s="537"/>
      <c r="S43" s="537"/>
      <c r="AO43" s="634"/>
      <c r="AP43" s="634"/>
      <c r="AQ43" s="634"/>
      <c r="AR43" s="634"/>
      <c r="AS43" s="634"/>
      <c r="AT43" s="634"/>
      <c r="AU43" s="634"/>
      <c r="AV43" s="634"/>
      <c r="AW43" s="634"/>
      <c r="AX43" s="634"/>
      <c r="AY43" s="634"/>
      <c r="AZ43" s="634"/>
      <c r="BA43" s="634"/>
      <c r="BB43" s="634"/>
      <c r="BC43" s="634"/>
      <c r="BD43" s="634"/>
      <c r="BE43" s="634"/>
      <c r="BF43" s="634"/>
      <c r="BG43" s="634"/>
    </row>
    <row r="44" spans="1:59" ht="10.5" customHeight="1">
      <c r="A44" s="537">
        <f>D43+1</f>
        <v>8901</v>
      </c>
      <c r="B44" s="537"/>
      <c r="C44" s="537"/>
      <c r="D44" s="537">
        <v>12150</v>
      </c>
      <c r="E44" s="537"/>
      <c r="F44" s="537"/>
      <c r="G44" s="538">
        <v>2068</v>
      </c>
      <c r="H44" s="538"/>
      <c r="I44" s="538"/>
      <c r="J44" s="538"/>
      <c r="K44" s="448" t="str">
        <f>"+"</f>
        <v>+</v>
      </c>
      <c r="L44" s="448"/>
      <c r="M44" s="448">
        <v>33</v>
      </c>
      <c r="N44" s="448"/>
      <c r="O44" s="448"/>
      <c r="P44" s="537">
        <v>8900</v>
      </c>
      <c r="Q44" s="537"/>
      <c r="R44" s="537"/>
      <c r="S44" s="537"/>
      <c r="AO44" s="634"/>
      <c r="AP44" s="634"/>
      <c r="AQ44" s="634"/>
      <c r="AR44" s="634"/>
      <c r="AS44" s="634"/>
      <c r="AT44" s="634"/>
      <c r="AU44" s="634"/>
      <c r="AV44" s="634"/>
      <c r="AW44" s="634"/>
      <c r="AX44" s="634"/>
      <c r="AY44" s="634"/>
      <c r="AZ44" s="634"/>
      <c r="BA44" s="634"/>
      <c r="BB44" s="634"/>
      <c r="BC44" s="634"/>
      <c r="BD44" s="634"/>
      <c r="BE44" s="634"/>
      <c r="BF44" s="634"/>
      <c r="BG44" s="634"/>
    </row>
    <row r="45" spans="1:59" ht="10.5" customHeight="1">
      <c r="A45" s="534" t="s">
        <v>726</v>
      </c>
      <c r="B45" s="535"/>
      <c r="C45" s="536"/>
      <c r="D45" s="537"/>
      <c r="E45" s="537"/>
      <c r="F45" s="537"/>
      <c r="G45" s="538">
        <v>3140.5</v>
      </c>
      <c r="H45" s="538"/>
      <c r="I45" s="538"/>
      <c r="J45" s="538"/>
      <c r="K45" s="448" t="str">
        <f>"+"</f>
        <v>+</v>
      </c>
      <c r="L45" s="448"/>
      <c r="M45" s="448">
        <v>39.6</v>
      </c>
      <c r="N45" s="448"/>
      <c r="O45" s="448"/>
      <c r="P45" s="537">
        <v>12150</v>
      </c>
      <c r="Q45" s="537"/>
      <c r="R45" s="537"/>
      <c r="S45" s="537"/>
    </row>
    <row r="55" spans="1:59" ht="10.5" customHeight="1">
      <c r="A55" s="434" t="s">
        <v>311</v>
      </c>
      <c r="B55" s="434"/>
      <c r="C55" s="434"/>
      <c r="D55" s="434"/>
      <c r="E55" s="434"/>
      <c r="F55" s="434"/>
      <c r="G55" s="434"/>
      <c r="H55" s="434"/>
      <c r="I55" s="434"/>
      <c r="J55" s="434"/>
      <c r="K55" s="434"/>
      <c r="L55" s="434"/>
      <c r="M55" s="434"/>
      <c r="N55" s="434"/>
      <c r="O55" s="434"/>
      <c r="P55" s="434"/>
      <c r="Q55" s="434"/>
      <c r="R55" s="434"/>
      <c r="S55" s="434"/>
      <c r="T55" s="434"/>
      <c r="U55" s="110"/>
      <c r="W55" s="434" t="s">
        <v>10</v>
      </c>
      <c r="X55" s="434"/>
      <c r="Y55" s="434"/>
      <c r="Z55" s="434"/>
      <c r="AA55" s="434"/>
      <c r="AB55" s="434"/>
      <c r="AC55" s="434"/>
      <c r="AD55" s="434"/>
      <c r="AE55" s="434"/>
      <c r="AF55" s="434"/>
      <c r="AG55" s="434"/>
      <c r="AH55" s="434"/>
      <c r="AI55" s="434"/>
      <c r="AJ55" s="434"/>
      <c r="AK55" s="434"/>
      <c r="AL55" s="434"/>
      <c r="AM55" s="434"/>
      <c r="AN55" s="434"/>
      <c r="AO55" s="434"/>
      <c r="AP55" s="434"/>
      <c r="AR55" s="434" t="s">
        <v>312</v>
      </c>
      <c r="AS55" s="434"/>
      <c r="AT55" s="434"/>
      <c r="AU55" s="434"/>
      <c r="AV55" s="434"/>
      <c r="AW55" s="434"/>
      <c r="AX55" s="434"/>
      <c r="AY55" s="434"/>
      <c r="AZ55" s="434"/>
      <c r="BA55" s="434"/>
      <c r="BB55" s="434"/>
      <c r="BC55" s="434"/>
      <c r="BD55" s="434"/>
      <c r="BE55" s="434"/>
      <c r="BF55" s="434"/>
      <c r="BG55" s="434"/>
    </row>
    <row r="56" spans="1:59" ht="10.5" customHeight="1">
      <c r="A56" s="263" t="s">
        <v>313</v>
      </c>
      <c r="B56" s="263"/>
      <c r="C56" s="263"/>
      <c r="D56" s="263"/>
      <c r="E56" s="263"/>
      <c r="F56" s="263"/>
      <c r="G56" s="263"/>
      <c r="H56" s="263"/>
      <c r="I56" s="263"/>
      <c r="J56" s="263"/>
      <c r="K56" s="263"/>
      <c r="L56" s="263"/>
      <c r="M56" s="263"/>
      <c r="N56" s="263"/>
      <c r="O56" s="263"/>
      <c r="P56" s="263"/>
      <c r="Q56" s="263"/>
      <c r="R56" s="263"/>
      <c r="S56" s="635">
        <v>260000</v>
      </c>
      <c r="T56" s="636"/>
      <c r="U56" s="637"/>
      <c r="W56" s="483" t="s">
        <v>314</v>
      </c>
      <c r="X56" s="484"/>
      <c r="Y56" s="484"/>
      <c r="Z56" s="484"/>
      <c r="AA56" s="484"/>
      <c r="AB56" s="484"/>
      <c r="AC56" s="484"/>
      <c r="AD56" s="484"/>
      <c r="AE56" s="484"/>
      <c r="AF56" s="484"/>
      <c r="AG56" s="484"/>
      <c r="AH56" s="484"/>
      <c r="AI56" s="484"/>
      <c r="AJ56" s="484"/>
      <c r="AK56" s="484"/>
      <c r="AL56" s="484"/>
      <c r="AM56" s="484"/>
      <c r="AN56" s="484"/>
      <c r="AO56" s="484"/>
      <c r="AP56" s="485"/>
      <c r="AR56" s="453" t="s">
        <v>315</v>
      </c>
      <c r="AS56" s="454"/>
      <c r="AT56" s="454"/>
      <c r="AU56" s="455"/>
      <c r="AV56" s="453" t="s">
        <v>316</v>
      </c>
      <c r="AW56" s="454"/>
      <c r="AX56" s="454"/>
      <c r="AY56" s="455"/>
      <c r="AZ56" s="453" t="s">
        <v>315</v>
      </c>
      <c r="BA56" s="454"/>
      <c r="BB56" s="454"/>
      <c r="BC56" s="455"/>
      <c r="BD56" s="453" t="s">
        <v>316</v>
      </c>
      <c r="BE56" s="454"/>
      <c r="BF56" s="454"/>
      <c r="BG56" s="455"/>
    </row>
    <row r="57" spans="1:59" ht="10.5" customHeight="1">
      <c r="A57" s="263" t="s">
        <v>317</v>
      </c>
      <c r="B57" s="263"/>
      <c r="C57" s="263"/>
      <c r="D57" s="263"/>
      <c r="E57" s="263"/>
      <c r="F57" s="263"/>
      <c r="G57" s="263"/>
      <c r="H57" s="263"/>
      <c r="I57" s="263"/>
      <c r="J57" s="263"/>
      <c r="K57" s="263"/>
      <c r="L57" s="263"/>
      <c r="M57" s="263"/>
      <c r="N57" s="263"/>
      <c r="O57" s="263"/>
      <c r="P57" s="263"/>
      <c r="Q57" s="263"/>
      <c r="R57" s="263"/>
      <c r="S57" s="635">
        <v>52000</v>
      </c>
      <c r="T57" s="636"/>
      <c r="U57" s="637"/>
      <c r="W57" s="421" t="s">
        <v>318</v>
      </c>
      <c r="X57" s="422"/>
      <c r="Y57" s="422"/>
      <c r="Z57" s="422"/>
      <c r="AA57" s="422"/>
      <c r="AB57" s="422"/>
      <c r="AC57" s="422"/>
      <c r="AD57" s="422"/>
      <c r="AE57" s="422"/>
      <c r="AF57" s="509"/>
      <c r="AG57" s="530">
        <v>66</v>
      </c>
      <c r="AH57" s="530"/>
      <c r="AI57" s="530"/>
      <c r="AJ57" s="530"/>
      <c r="AK57" s="530"/>
      <c r="AL57" s="530"/>
      <c r="AM57" s="530"/>
      <c r="AN57" s="530"/>
      <c r="AO57" s="530"/>
      <c r="AP57" s="531"/>
      <c r="AR57" s="491" t="s">
        <v>319</v>
      </c>
      <c r="AS57" s="492"/>
      <c r="AT57" s="492"/>
      <c r="AU57" s="493"/>
      <c r="AV57" s="491" t="s">
        <v>320</v>
      </c>
      <c r="AW57" s="492"/>
      <c r="AX57" s="492"/>
      <c r="AY57" s="493"/>
      <c r="AZ57" s="491" t="s">
        <v>319</v>
      </c>
      <c r="BA57" s="492"/>
      <c r="BB57" s="492"/>
      <c r="BC57" s="493"/>
      <c r="BD57" s="491" t="s">
        <v>320</v>
      </c>
      <c r="BE57" s="492"/>
      <c r="BF57" s="492"/>
      <c r="BG57" s="493"/>
    </row>
    <row r="58" spans="1:59" ht="10.5" customHeight="1">
      <c r="A58" s="263" t="s">
        <v>321</v>
      </c>
      <c r="B58" s="263"/>
      <c r="C58" s="263"/>
      <c r="D58" s="263"/>
      <c r="E58" s="263"/>
      <c r="F58" s="263"/>
      <c r="G58" s="263"/>
      <c r="H58" s="263"/>
      <c r="I58" s="263"/>
      <c r="J58" s="263"/>
      <c r="K58" s="263"/>
      <c r="L58" s="263"/>
      <c r="M58" s="263"/>
      <c r="N58" s="263"/>
      <c r="O58" s="263"/>
      <c r="P58" s="263"/>
      <c r="Q58" s="263"/>
      <c r="R58" s="263"/>
      <c r="S58" s="635">
        <v>210000</v>
      </c>
      <c r="T58" s="636"/>
      <c r="U58" s="637"/>
      <c r="W58" s="432" t="s">
        <v>322</v>
      </c>
      <c r="X58" s="433"/>
      <c r="Y58" s="433"/>
      <c r="Z58" s="433"/>
      <c r="AA58" s="433"/>
      <c r="AB58" s="433"/>
      <c r="AC58" s="433"/>
      <c r="AD58" s="433"/>
      <c r="AE58" s="433"/>
      <c r="AF58" s="466"/>
      <c r="AG58" s="526"/>
      <c r="AH58" s="526"/>
      <c r="AI58" s="526"/>
      <c r="AJ58" s="526"/>
      <c r="AK58" s="526"/>
      <c r="AL58" s="526"/>
      <c r="AM58" s="526"/>
      <c r="AN58" s="526"/>
      <c r="AO58" s="526"/>
      <c r="AP58" s="527"/>
      <c r="AR58" s="460" t="s">
        <v>323</v>
      </c>
      <c r="AS58" s="461"/>
      <c r="AT58" s="461"/>
      <c r="AU58" s="462"/>
      <c r="AV58" s="460" t="s">
        <v>324</v>
      </c>
      <c r="AW58" s="461"/>
      <c r="AX58" s="461"/>
      <c r="AY58" s="462"/>
      <c r="AZ58" s="460" t="s">
        <v>323</v>
      </c>
      <c r="BA58" s="461"/>
      <c r="BB58" s="461"/>
      <c r="BC58" s="462"/>
      <c r="BD58" s="460" t="s">
        <v>324</v>
      </c>
      <c r="BE58" s="461"/>
      <c r="BF58" s="461"/>
      <c r="BG58" s="462"/>
    </row>
    <row r="59" spans="1:59" ht="10.5" customHeight="1">
      <c r="A59" s="263" t="s">
        <v>325</v>
      </c>
      <c r="B59" s="263"/>
      <c r="C59" s="263"/>
      <c r="D59" s="263"/>
      <c r="E59" s="263"/>
      <c r="F59" s="263"/>
      <c r="G59" s="263"/>
      <c r="H59" s="263"/>
      <c r="I59" s="263"/>
      <c r="J59" s="263"/>
      <c r="K59" s="263"/>
      <c r="L59" s="263"/>
      <c r="M59" s="263"/>
      <c r="N59" s="263"/>
      <c r="O59" s="263"/>
      <c r="P59" s="263"/>
      <c r="Q59" s="263"/>
      <c r="R59" s="263"/>
      <c r="S59" s="635">
        <v>17500</v>
      </c>
      <c r="T59" s="636"/>
      <c r="U59" s="637"/>
      <c r="W59" s="476" t="s">
        <v>326</v>
      </c>
      <c r="X59" s="477"/>
      <c r="Y59" s="477"/>
      <c r="Z59" s="477"/>
      <c r="AA59" s="477"/>
      <c r="AB59" s="477"/>
      <c r="AC59" s="477"/>
      <c r="AD59" s="477"/>
      <c r="AE59" s="477"/>
      <c r="AF59" s="478"/>
      <c r="AG59" s="532" t="s">
        <v>727</v>
      </c>
      <c r="AH59" s="532"/>
      <c r="AI59" s="532"/>
      <c r="AJ59" s="532"/>
      <c r="AK59" s="532"/>
      <c r="AL59" s="532"/>
      <c r="AM59" s="532"/>
      <c r="AN59" s="532"/>
      <c r="AO59" s="532"/>
      <c r="AP59" s="533"/>
      <c r="AR59" s="510">
        <v>70</v>
      </c>
      <c r="AS59" s="510"/>
      <c r="AT59" s="510"/>
      <c r="AU59" s="510"/>
      <c r="AV59" s="511">
        <v>27.4</v>
      </c>
      <c r="AW59" s="511"/>
      <c r="AX59" s="511"/>
      <c r="AY59" s="511"/>
      <c r="AZ59" s="510">
        <v>90</v>
      </c>
      <c r="BA59" s="510"/>
      <c r="BB59" s="510"/>
      <c r="BC59" s="510"/>
      <c r="BD59" s="511">
        <v>11.4</v>
      </c>
      <c r="BE59" s="511"/>
      <c r="BF59" s="511"/>
      <c r="BG59" s="511"/>
    </row>
    <row r="60" spans="1:59" ht="10.5" customHeight="1">
      <c r="A60" s="421" t="s">
        <v>328</v>
      </c>
      <c r="B60" s="422"/>
      <c r="C60" s="422"/>
      <c r="D60" s="422"/>
      <c r="E60" s="422"/>
      <c r="F60" s="422"/>
      <c r="G60" s="422"/>
      <c r="H60" s="422"/>
      <c r="I60" s="422"/>
      <c r="J60" s="422"/>
      <c r="K60" s="422"/>
      <c r="L60" s="422"/>
      <c r="M60" s="422"/>
      <c r="N60" s="422"/>
      <c r="O60" s="422"/>
      <c r="P60" s="422"/>
      <c r="Q60" s="422"/>
      <c r="R60" s="422"/>
      <c r="S60" s="512">
        <v>5500</v>
      </c>
      <c r="T60" s="638"/>
      <c r="U60" s="639"/>
      <c r="W60" s="421" t="s">
        <v>329</v>
      </c>
      <c r="X60" s="422"/>
      <c r="Y60" s="422"/>
      <c r="Z60" s="422"/>
      <c r="AA60" s="422"/>
      <c r="AB60" s="422"/>
      <c r="AC60" s="422"/>
      <c r="AD60" s="422"/>
      <c r="AE60" s="422"/>
      <c r="AF60" s="509"/>
      <c r="AG60" s="530" t="s">
        <v>728</v>
      </c>
      <c r="AH60" s="530"/>
      <c r="AI60" s="530"/>
      <c r="AJ60" s="530"/>
      <c r="AK60" s="530"/>
      <c r="AL60" s="530"/>
      <c r="AM60" s="530"/>
      <c r="AN60" s="530"/>
      <c r="AO60" s="530"/>
      <c r="AP60" s="531"/>
      <c r="AR60" s="510">
        <v>71</v>
      </c>
      <c r="AS60" s="510"/>
      <c r="AT60" s="510"/>
      <c r="AU60" s="510"/>
      <c r="AV60" s="511">
        <v>26.5</v>
      </c>
      <c r="AW60" s="511"/>
      <c r="AX60" s="511"/>
      <c r="AY60" s="511"/>
      <c r="AZ60" s="510">
        <v>91</v>
      </c>
      <c r="BA60" s="510"/>
      <c r="BB60" s="510"/>
      <c r="BC60" s="510"/>
      <c r="BD60" s="511">
        <v>10.8</v>
      </c>
      <c r="BE60" s="511"/>
      <c r="BF60" s="511"/>
      <c r="BG60" s="511"/>
    </row>
    <row r="61" spans="1:59" ht="10.5" customHeight="1">
      <c r="A61" s="432" t="s">
        <v>331</v>
      </c>
      <c r="B61" s="433"/>
      <c r="C61" s="433"/>
      <c r="D61" s="433"/>
      <c r="E61" s="433"/>
      <c r="F61" s="433"/>
      <c r="G61" s="433"/>
      <c r="H61" s="433"/>
      <c r="I61" s="433"/>
      <c r="J61" s="433"/>
      <c r="K61" s="433"/>
      <c r="L61" s="433"/>
      <c r="M61" s="433"/>
      <c r="N61" s="433"/>
      <c r="O61" s="433"/>
      <c r="P61" s="433"/>
      <c r="Q61" s="433"/>
      <c r="R61" s="433"/>
      <c r="S61" s="178"/>
      <c r="T61" s="179"/>
      <c r="U61" s="180"/>
      <c r="W61" s="469"/>
      <c r="X61" s="470"/>
      <c r="Y61" s="470"/>
      <c r="Z61" s="470"/>
      <c r="AA61" s="470"/>
      <c r="AB61" s="470"/>
      <c r="AC61" s="470"/>
      <c r="AD61" s="470"/>
      <c r="AE61" s="470"/>
      <c r="AF61" s="471"/>
      <c r="AG61" s="528" t="s">
        <v>729</v>
      </c>
      <c r="AH61" s="528"/>
      <c r="AI61" s="528"/>
      <c r="AJ61" s="528"/>
      <c r="AK61" s="528"/>
      <c r="AL61" s="528"/>
      <c r="AM61" s="528"/>
      <c r="AN61" s="528"/>
      <c r="AO61" s="528"/>
      <c r="AP61" s="529"/>
      <c r="AR61" s="510">
        <v>72</v>
      </c>
      <c r="AS61" s="510"/>
      <c r="AT61" s="510"/>
      <c r="AU61" s="510"/>
      <c r="AV61" s="511">
        <v>25.6</v>
      </c>
      <c r="AW61" s="511"/>
      <c r="AX61" s="511"/>
      <c r="AY61" s="511"/>
      <c r="AZ61" s="510">
        <v>92</v>
      </c>
      <c r="BA61" s="510"/>
      <c r="BB61" s="510"/>
      <c r="BC61" s="510"/>
      <c r="BD61" s="511">
        <v>10.199999999999999</v>
      </c>
      <c r="BE61" s="511"/>
      <c r="BF61" s="511"/>
      <c r="BG61" s="511"/>
    </row>
    <row r="62" spans="1:59" ht="10.5" customHeight="1">
      <c r="A62" s="263" t="s">
        <v>333</v>
      </c>
      <c r="B62" s="263"/>
      <c r="C62" s="263"/>
      <c r="D62" s="263"/>
      <c r="E62" s="263"/>
      <c r="F62" s="263"/>
      <c r="G62" s="263"/>
      <c r="H62" s="263"/>
      <c r="I62" s="263"/>
      <c r="J62" s="263"/>
      <c r="K62" s="263"/>
      <c r="L62" s="263"/>
      <c r="M62" s="263"/>
      <c r="N62" s="263"/>
      <c r="O62" s="263"/>
      <c r="P62" s="263"/>
      <c r="Q62" s="263"/>
      <c r="R62" s="263"/>
      <c r="S62" s="635">
        <v>12000</v>
      </c>
      <c r="T62" s="636"/>
      <c r="U62" s="637"/>
      <c r="W62" s="432"/>
      <c r="X62" s="433"/>
      <c r="Y62" s="433"/>
      <c r="Z62" s="433"/>
      <c r="AA62" s="433"/>
      <c r="AB62" s="433"/>
      <c r="AC62" s="433"/>
      <c r="AD62" s="433"/>
      <c r="AE62" s="433"/>
      <c r="AF62" s="466"/>
      <c r="AG62" s="526" t="s">
        <v>334</v>
      </c>
      <c r="AH62" s="526"/>
      <c r="AI62" s="526"/>
      <c r="AJ62" s="526"/>
      <c r="AK62" s="526"/>
      <c r="AL62" s="526"/>
      <c r="AM62" s="526"/>
      <c r="AN62" s="526"/>
      <c r="AO62" s="526"/>
      <c r="AP62" s="527"/>
      <c r="AR62" s="510">
        <v>73</v>
      </c>
      <c r="AS62" s="510"/>
      <c r="AT62" s="510"/>
      <c r="AU62" s="510"/>
      <c r="AV62" s="511">
        <v>24.7</v>
      </c>
      <c r="AW62" s="511"/>
      <c r="AX62" s="511"/>
      <c r="AY62" s="511"/>
      <c r="AZ62" s="510">
        <v>93</v>
      </c>
      <c r="BA62" s="510"/>
      <c r="BB62" s="510"/>
      <c r="BC62" s="510"/>
      <c r="BD62" s="511">
        <v>9.6</v>
      </c>
      <c r="BE62" s="511"/>
      <c r="BF62" s="511"/>
      <c r="BG62" s="511"/>
    </row>
    <row r="63" spans="1:59" ht="10.5" customHeight="1">
      <c r="A63" s="263" t="s">
        <v>335</v>
      </c>
      <c r="B63" s="263"/>
      <c r="C63" s="263"/>
      <c r="D63" s="263"/>
      <c r="E63" s="263"/>
      <c r="F63" s="263"/>
      <c r="G63" s="263"/>
      <c r="H63" s="263"/>
      <c r="I63" s="263"/>
      <c r="J63" s="263"/>
      <c r="K63" s="263"/>
      <c r="L63" s="263"/>
      <c r="M63" s="263"/>
      <c r="N63" s="263"/>
      <c r="O63" s="263"/>
      <c r="P63" s="263"/>
      <c r="Q63" s="263"/>
      <c r="R63" s="263"/>
      <c r="S63" s="635">
        <v>2500</v>
      </c>
      <c r="T63" s="636"/>
      <c r="U63" s="637"/>
      <c r="W63" s="483" t="s">
        <v>336</v>
      </c>
      <c r="X63" s="484"/>
      <c r="Y63" s="484"/>
      <c r="Z63" s="484"/>
      <c r="AA63" s="484"/>
      <c r="AB63" s="484"/>
      <c r="AC63" s="484"/>
      <c r="AD63" s="484"/>
      <c r="AE63" s="484"/>
      <c r="AF63" s="484"/>
      <c r="AG63" s="484"/>
      <c r="AH63" s="484"/>
      <c r="AI63" s="484"/>
      <c r="AJ63" s="484"/>
      <c r="AK63" s="484"/>
      <c r="AL63" s="484"/>
      <c r="AM63" s="484"/>
      <c r="AN63" s="484"/>
      <c r="AO63" s="484"/>
      <c r="AP63" s="485"/>
      <c r="AR63" s="510">
        <v>74</v>
      </c>
      <c r="AS63" s="510"/>
      <c r="AT63" s="510"/>
      <c r="AU63" s="510"/>
      <c r="AV63" s="511">
        <v>23.8</v>
      </c>
      <c r="AW63" s="511"/>
      <c r="AX63" s="511"/>
      <c r="AY63" s="511"/>
      <c r="AZ63" s="510">
        <v>94</v>
      </c>
      <c r="BA63" s="510"/>
      <c r="BB63" s="510"/>
      <c r="BC63" s="510"/>
      <c r="BD63" s="511">
        <v>9.1</v>
      </c>
      <c r="BE63" s="511"/>
      <c r="BF63" s="511"/>
      <c r="BG63" s="511"/>
    </row>
    <row r="64" spans="1:59" ht="10.5" customHeight="1">
      <c r="A64" s="263"/>
      <c r="B64" s="263"/>
      <c r="C64" s="263"/>
      <c r="D64" s="263"/>
      <c r="E64" s="263"/>
      <c r="F64" s="263"/>
      <c r="G64" s="263"/>
      <c r="H64" s="263"/>
      <c r="I64" s="263"/>
      <c r="J64" s="263"/>
      <c r="K64" s="263"/>
      <c r="L64" s="263"/>
      <c r="M64" s="263"/>
      <c r="N64" s="263"/>
      <c r="O64" s="263"/>
      <c r="P64" s="263"/>
      <c r="Q64" s="263"/>
      <c r="R64" s="263"/>
      <c r="S64" s="635"/>
      <c r="T64" s="636"/>
      <c r="U64" s="637"/>
      <c r="W64" s="432" t="s">
        <v>615</v>
      </c>
      <c r="X64" s="433"/>
      <c r="Y64" s="433"/>
      <c r="Z64" s="433"/>
      <c r="AA64" s="433"/>
      <c r="AB64" s="433"/>
      <c r="AC64" s="433"/>
      <c r="AD64" s="433"/>
      <c r="AE64" s="433"/>
      <c r="AF64" s="466"/>
      <c r="AG64" s="520" t="s">
        <v>339</v>
      </c>
      <c r="AH64" s="521"/>
      <c r="AI64" s="521"/>
      <c r="AJ64" s="522"/>
      <c r="AK64" s="520" t="s">
        <v>340</v>
      </c>
      <c r="AL64" s="521"/>
      <c r="AM64" s="521"/>
      <c r="AN64" s="521"/>
      <c r="AO64" s="521"/>
      <c r="AP64" s="522"/>
      <c r="AR64" s="510">
        <v>75</v>
      </c>
      <c r="AS64" s="510"/>
      <c r="AT64" s="510"/>
      <c r="AU64" s="510"/>
      <c r="AV64" s="511">
        <v>22.9</v>
      </c>
      <c r="AW64" s="511"/>
      <c r="AX64" s="511"/>
      <c r="AY64" s="511"/>
      <c r="AZ64" s="510">
        <v>95</v>
      </c>
      <c r="BA64" s="510"/>
      <c r="BB64" s="510"/>
      <c r="BC64" s="510"/>
      <c r="BD64" s="511">
        <v>8.6</v>
      </c>
      <c r="BE64" s="511"/>
      <c r="BF64" s="511"/>
      <c r="BG64" s="511"/>
    </row>
    <row r="65" spans="1:59" ht="10.5" customHeight="1">
      <c r="A65" s="263"/>
      <c r="B65" s="263"/>
      <c r="C65" s="263"/>
      <c r="D65" s="263"/>
      <c r="E65" s="263"/>
      <c r="F65" s="263"/>
      <c r="G65" s="263"/>
      <c r="H65" s="263"/>
      <c r="I65" s="263"/>
      <c r="J65" s="263"/>
      <c r="K65" s="263"/>
      <c r="L65" s="263"/>
      <c r="M65" s="263"/>
      <c r="N65" s="263"/>
      <c r="O65" s="263"/>
      <c r="P65" s="263"/>
      <c r="Q65" s="263"/>
      <c r="R65" s="263"/>
      <c r="S65" s="635"/>
      <c r="T65" s="636"/>
      <c r="U65" s="637"/>
      <c r="W65" s="263" t="s">
        <v>342</v>
      </c>
      <c r="X65" s="263"/>
      <c r="Y65" s="263"/>
      <c r="Z65" s="263"/>
      <c r="AA65" s="263"/>
      <c r="AB65" s="263"/>
      <c r="AC65" s="263"/>
      <c r="AD65" s="263"/>
      <c r="AE65" s="263"/>
      <c r="AF65" s="263"/>
      <c r="AG65" s="490">
        <v>6.2E-2</v>
      </c>
      <c r="AH65" s="490"/>
      <c r="AI65" s="490"/>
      <c r="AJ65" s="490"/>
      <c r="AK65" s="640">
        <v>7254</v>
      </c>
      <c r="AL65" s="641"/>
      <c r="AM65" s="641"/>
      <c r="AN65" s="641"/>
      <c r="AO65" s="641"/>
      <c r="AP65" s="642"/>
      <c r="AR65" s="510">
        <v>76</v>
      </c>
      <c r="AS65" s="510"/>
      <c r="AT65" s="510"/>
      <c r="AU65" s="510"/>
      <c r="AV65" s="511">
        <v>22</v>
      </c>
      <c r="AW65" s="511"/>
      <c r="AX65" s="511"/>
      <c r="AY65" s="511"/>
      <c r="AZ65" s="510">
        <v>96</v>
      </c>
      <c r="BA65" s="510"/>
      <c r="BB65" s="510"/>
      <c r="BC65" s="510"/>
      <c r="BD65" s="511">
        <v>8.1</v>
      </c>
      <c r="BE65" s="511"/>
      <c r="BF65" s="511"/>
      <c r="BG65" s="511"/>
    </row>
    <row r="66" spans="1:59" ht="10.5" customHeight="1">
      <c r="W66" s="263" t="s">
        <v>343</v>
      </c>
      <c r="X66" s="263"/>
      <c r="Y66" s="263"/>
      <c r="Z66" s="263"/>
      <c r="AA66" s="263"/>
      <c r="AB66" s="263"/>
      <c r="AC66" s="263"/>
      <c r="AD66" s="263"/>
      <c r="AE66" s="263"/>
      <c r="AF66" s="263"/>
      <c r="AG66" s="490">
        <v>6.2E-2</v>
      </c>
      <c r="AH66" s="490"/>
      <c r="AI66" s="490"/>
      <c r="AJ66" s="490"/>
      <c r="AK66" s="640">
        <v>7254</v>
      </c>
      <c r="AL66" s="641"/>
      <c r="AM66" s="641"/>
      <c r="AN66" s="641"/>
      <c r="AO66" s="641"/>
      <c r="AP66" s="642"/>
      <c r="AR66" s="510">
        <v>77</v>
      </c>
      <c r="AS66" s="510"/>
      <c r="AT66" s="510"/>
      <c r="AU66" s="510"/>
      <c r="AV66" s="511">
        <v>21.2</v>
      </c>
      <c r="AW66" s="511"/>
      <c r="AX66" s="511"/>
      <c r="AY66" s="511"/>
      <c r="AZ66" s="510">
        <v>97</v>
      </c>
      <c r="BA66" s="510"/>
      <c r="BB66" s="510"/>
      <c r="BC66" s="510"/>
      <c r="BD66" s="511">
        <v>7.6</v>
      </c>
      <c r="BE66" s="511"/>
      <c r="BF66" s="511"/>
      <c r="BG66" s="511"/>
    </row>
    <row r="67" spans="1:59" ht="10.5" customHeight="1">
      <c r="A67" s="434" t="s">
        <v>344</v>
      </c>
      <c r="B67" s="434"/>
      <c r="C67" s="434"/>
      <c r="D67" s="434"/>
      <c r="E67" s="434"/>
      <c r="F67" s="434"/>
      <c r="G67" s="434"/>
      <c r="H67" s="434"/>
      <c r="I67" s="434"/>
      <c r="J67" s="434"/>
      <c r="K67" s="434"/>
      <c r="L67" s="434"/>
      <c r="M67" s="434"/>
      <c r="N67" s="434"/>
      <c r="O67" s="434"/>
      <c r="P67" s="434"/>
      <c r="Q67" s="434"/>
      <c r="R67" s="434"/>
      <c r="S67" s="434"/>
      <c r="T67" s="434"/>
      <c r="U67" s="110"/>
      <c r="W67" s="263" t="s">
        <v>345</v>
      </c>
      <c r="X67" s="263"/>
      <c r="Y67" s="263"/>
      <c r="Z67" s="263"/>
      <c r="AA67" s="263"/>
      <c r="AB67" s="263"/>
      <c r="AC67" s="263"/>
      <c r="AD67" s="263"/>
      <c r="AE67" s="263"/>
      <c r="AF67" s="263"/>
      <c r="AG67" s="490">
        <v>0.124</v>
      </c>
      <c r="AH67" s="490"/>
      <c r="AI67" s="490"/>
      <c r="AJ67" s="490"/>
      <c r="AK67" s="640">
        <v>14508</v>
      </c>
      <c r="AL67" s="641"/>
      <c r="AM67" s="641"/>
      <c r="AN67" s="641"/>
      <c r="AO67" s="641"/>
      <c r="AP67" s="642"/>
      <c r="AR67" s="510">
        <v>78</v>
      </c>
      <c r="AS67" s="510"/>
      <c r="AT67" s="510"/>
      <c r="AU67" s="510"/>
      <c r="AV67" s="511">
        <v>20.3</v>
      </c>
      <c r="AW67" s="511"/>
      <c r="AX67" s="511"/>
      <c r="AY67" s="511"/>
      <c r="AZ67" s="510">
        <v>98</v>
      </c>
      <c r="BA67" s="510"/>
      <c r="BB67" s="510"/>
      <c r="BC67" s="510"/>
      <c r="BD67" s="511">
        <v>7.1</v>
      </c>
      <c r="BE67" s="511"/>
      <c r="BF67" s="511"/>
      <c r="BG67" s="511"/>
    </row>
    <row r="68" spans="1:59" ht="10.5" customHeight="1">
      <c r="A68" s="453" t="s">
        <v>346</v>
      </c>
      <c r="B68" s="454"/>
      <c r="C68" s="454"/>
      <c r="D68" s="454"/>
      <c r="E68" s="453" t="s">
        <v>347</v>
      </c>
      <c r="F68" s="454"/>
      <c r="G68" s="455"/>
      <c r="H68" s="453" t="s">
        <v>348</v>
      </c>
      <c r="I68" s="454"/>
      <c r="J68" s="455"/>
      <c r="K68" s="453" t="s">
        <v>349</v>
      </c>
      <c r="L68" s="454"/>
      <c r="M68" s="454"/>
      <c r="N68" s="454"/>
      <c r="O68" s="454"/>
      <c r="P68" s="454"/>
      <c r="Q68" s="454"/>
      <c r="R68" s="454"/>
      <c r="S68" s="454"/>
      <c r="T68" s="454"/>
      <c r="U68" s="455"/>
      <c r="W68" s="476"/>
      <c r="X68" s="477"/>
      <c r="Y68" s="477"/>
      <c r="Z68" s="477"/>
      <c r="AA68" s="477"/>
      <c r="AB68" s="477"/>
      <c r="AC68" s="477"/>
      <c r="AD68" s="477"/>
      <c r="AE68" s="477"/>
      <c r="AF68" s="477"/>
      <c r="AG68" s="523"/>
      <c r="AH68" s="523"/>
      <c r="AI68" s="523"/>
      <c r="AJ68" s="523"/>
      <c r="AK68" s="611"/>
      <c r="AL68" s="611"/>
      <c r="AM68" s="611"/>
      <c r="AN68" s="611"/>
      <c r="AO68" s="611"/>
      <c r="AP68" s="612"/>
      <c r="AR68" s="510">
        <v>79</v>
      </c>
      <c r="AS68" s="510"/>
      <c r="AT68" s="510"/>
      <c r="AU68" s="510"/>
      <c r="AV68" s="511">
        <v>19.5</v>
      </c>
      <c r="AW68" s="511"/>
      <c r="AX68" s="511"/>
      <c r="AY68" s="511"/>
      <c r="AZ68" s="510">
        <v>99</v>
      </c>
      <c r="BA68" s="510"/>
      <c r="BB68" s="510"/>
      <c r="BC68" s="510"/>
      <c r="BD68" s="511">
        <v>6.7</v>
      </c>
      <c r="BE68" s="511"/>
      <c r="BF68" s="511"/>
      <c r="BG68" s="511"/>
    </row>
    <row r="69" spans="1:59" ht="10.5" customHeight="1">
      <c r="A69" s="460"/>
      <c r="B69" s="461"/>
      <c r="C69" s="461"/>
      <c r="D69" s="461"/>
      <c r="E69" s="460" t="s">
        <v>350</v>
      </c>
      <c r="F69" s="461"/>
      <c r="G69" s="462"/>
      <c r="H69" s="460" t="s">
        <v>351</v>
      </c>
      <c r="I69" s="461"/>
      <c r="J69" s="462"/>
      <c r="K69" s="460"/>
      <c r="L69" s="461"/>
      <c r="M69" s="461"/>
      <c r="N69" s="461"/>
      <c r="O69" s="461"/>
      <c r="P69" s="461"/>
      <c r="Q69" s="461"/>
      <c r="R69" s="461"/>
      <c r="S69" s="461"/>
      <c r="T69" s="461"/>
      <c r="U69" s="462"/>
      <c r="W69" s="476" t="s">
        <v>352</v>
      </c>
      <c r="X69" s="477"/>
      <c r="Y69" s="477"/>
      <c r="Z69" s="477"/>
      <c r="AA69" s="477"/>
      <c r="AB69" s="477"/>
      <c r="AC69" s="477"/>
      <c r="AD69" s="477"/>
      <c r="AE69" s="477"/>
      <c r="AF69" s="478"/>
      <c r="AG69" s="520" t="s">
        <v>339</v>
      </c>
      <c r="AH69" s="521"/>
      <c r="AI69" s="521"/>
      <c r="AJ69" s="522"/>
      <c r="AK69" s="520" t="s">
        <v>340</v>
      </c>
      <c r="AL69" s="521"/>
      <c r="AM69" s="521"/>
      <c r="AN69" s="521"/>
      <c r="AO69" s="521"/>
      <c r="AP69" s="522"/>
      <c r="AR69" s="510">
        <v>80</v>
      </c>
      <c r="AS69" s="510"/>
      <c r="AT69" s="510"/>
      <c r="AU69" s="510"/>
      <c r="AV69" s="511">
        <v>18.7</v>
      </c>
      <c r="AW69" s="511"/>
      <c r="AX69" s="511"/>
      <c r="AY69" s="511"/>
      <c r="AZ69" s="510">
        <v>100</v>
      </c>
      <c r="BA69" s="510"/>
      <c r="BB69" s="510"/>
      <c r="BC69" s="510"/>
      <c r="BD69" s="511">
        <v>6.3</v>
      </c>
      <c r="BE69" s="511"/>
      <c r="BF69" s="511"/>
      <c r="BG69" s="511"/>
    </row>
    <row r="70" spans="1:59" ht="10.5" customHeight="1">
      <c r="A70" s="421" t="s">
        <v>353</v>
      </c>
      <c r="B70" s="422"/>
      <c r="C70" s="422"/>
      <c r="D70" s="422"/>
      <c r="E70" s="519">
        <v>5000</v>
      </c>
      <c r="F70" s="422"/>
      <c r="G70" s="509"/>
      <c r="H70" s="519">
        <v>1000</v>
      </c>
      <c r="I70" s="422"/>
      <c r="J70" s="509"/>
      <c r="K70" s="421" t="s">
        <v>354</v>
      </c>
      <c r="L70" s="422"/>
      <c r="M70" s="422"/>
      <c r="N70" s="422"/>
      <c r="O70" s="422"/>
      <c r="P70" s="422"/>
      <c r="Q70" s="422"/>
      <c r="R70" s="422"/>
      <c r="S70" s="422"/>
      <c r="T70" s="422"/>
      <c r="U70" s="509"/>
      <c r="W70" s="263" t="s">
        <v>342</v>
      </c>
      <c r="X70" s="263"/>
      <c r="Y70" s="263"/>
      <c r="Z70" s="263"/>
      <c r="AA70" s="263"/>
      <c r="AB70" s="263"/>
      <c r="AC70" s="263"/>
      <c r="AD70" s="263"/>
      <c r="AE70" s="263"/>
      <c r="AF70" s="263"/>
      <c r="AG70" s="490">
        <v>1.4500000000000001E-2</v>
      </c>
      <c r="AH70" s="490"/>
      <c r="AI70" s="490"/>
      <c r="AJ70" s="490"/>
      <c r="AK70" s="520" t="s">
        <v>355</v>
      </c>
      <c r="AL70" s="521"/>
      <c r="AM70" s="521"/>
      <c r="AN70" s="521"/>
      <c r="AO70" s="521"/>
      <c r="AP70" s="522"/>
      <c r="AR70" s="510">
        <v>81</v>
      </c>
      <c r="AS70" s="510"/>
      <c r="AT70" s="510"/>
      <c r="AU70" s="510"/>
      <c r="AV70" s="511">
        <v>17.899999999999999</v>
      </c>
      <c r="AW70" s="511"/>
      <c r="AX70" s="511"/>
      <c r="AY70" s="511"/>
      <c r="AZ70" s="510">
        <v>101</v>
      </c>
      <c r="BA70" s="510"/>
      <c r="BB70" s="510"/>
      <c r="BC70" s="510"/>
      <c r="BD70" s="511">
        <v>5.9</v>
      </c>
      <c r="BE70" s="511"/>
      <c r="BF70" s="511"/>
      <c r="BG70" s="511"/>
    </row>
    <row r="71" spans="1:59" ht="10.5" customHeight="1">
      <c r="A71" s="432" t="s">
        <v>356</v>
      </c>
      <c r="B71" s="433"/>
      <c r="C71" s="433"/>
      <c r="D71" s="433"/>
      <c r="E71" s="178"/>
      <c r="F71" s="179"/>
      <c r="G71" s="180"/>
      <c r="H71" s="178"/>
      <c r="I71" s="179"/>
      <c r="J71" s="180"/>
      <c r="K71" s="432"/>
      <c r="L71" s="433"/>
      <c r="M71" s="433"/>
      <c r="N71" s="433"/>
      <c r="O71" s="433"/>
      <c r="P71" s="433"/>
      <c r="Q71" s="433"/>
      <c r="R71" s="433"/>
      <c r="S71" s="433"/>
      <c r="T71" s="433"/>
      <c r="U71" s="466"/>
      <c r="W71" s="263" t="s">
        <v>343</v>
      </c>
      <c r="X71" s="263"/>
      <c r="Y71" s="263"/>
      <c r="Z71" s="263"/>
      <c r="AA71" s="263"/>
      <c r="AB71" s="263"/>
      <c r="AC71" s="263"/>
      <c r="AD71" s="263"/>
      <c r="AE71" s="263"/>
      <c r="AF71" s="263"/>
      <c r="AG71" s="490">
        <v>1.4500000000000001E-2</v>
      </c>
      <c r="AH71" s="490"/>
      <c r="AI71" s="490"/>
      <c r="AJ71" s="490"/>
      <c r="AK71" s="520" t="s">
        <v>355</v>
      </c>
      <c r="AL71" s="521"/>
      <c r="AM71" s="521"/>
      <c r="AN71" s="521"/>
      <c r="AO71" s="521"/>
      <c r="AP71" s="522"/>
      <c r="AR71" s="510">
        <v>82</v>
      </c>
      <c r="AS71" s="510"/>
      <c r="AT71" s="510"/>
      <c r="AU71" s="510"/>
      <c r="AV71" s="511">
        <v>17.100000000000001</v>
      </c>
      <c r="AW71" s="511"/>
      <c r="AX71" s="511"/>
      <c r="AY71" s="511"/>
      <c r="AZ71" s="510">
        <v>102</v>
      </c>
      <c r="BA71" s="510"/>
      <c r="BB71" s="510"/>
      <c r="BC71" s="510"/>
      <c r="BD71" s="511">
        <v>5.5</v>
      </c>
      <c r="BE71" s="511"/>
      <c r="BF71" s="511"/>
      <c r="BG71" s="511"/>
    </row>
    <row r="72" spans="1:59" ht="10.5" customHeight="1">
      <c r="A72" s="421" t="s">
        <v>353</v>
      </c>
      <c r="B72" s="422"/>
      <c r="C72" s="422"/>
      <c r="D72" s="422"/>
      <c r="E72" s="519">
        <v>5000</v>
      </c>
      <c r="F72" s="422"/>
      <c r="G72" s="509"/>
      <c r="H72" s="519">
        <v>1000</v>
      </c>
      <c r="I72" s="422"/>
      <c r="J72" s="509"/>
      <c r="K72" s="421" t="s">
        <v>357</v>
      </c>
      <c r="L72" s="422"/>
      <c r="M72" s="422"/>
      <c r="N72" s="422"/>
      <c r="O72" s="422"/>
      <c r="P72" s="422"/>
      <c r="Q72" s="422"/>
      <c r="R72" s="422"/>
      <c r="S72" s="422"/>
      <c r="T72" s="422"/>
      <c r="U72" s="509"/>
      <c r="W72" s="263" t="s">
        <v>345</v>
      </c>
      <c r="X72" s="263"/>
      <c r="Y72" s="263"/>
      <c r="Z72" s="263"/>
      <c r="AA72" s="263"/>
      <c r="AB72" s="263"/>
      <c r="AC72" s="263"/>
      <c r="AD72" s="263"/>
      <c r="AE72" s="263"/>
      <c r="AF72" s="263"/>
      <c r="AG72" s="490">
        <v>2.9000000000000001E-2</v>
      </c>
      <c r="AH72" s="490"/>
      <c r="AI72" s="490"/>
      <c r="AJ72" s="490"/>
      <c r="AK72" s="520" t="s">
        <v>355</v>
      </c>
      <c r="AL72" s="521"/>
      <c r="AM72" s="521"/>
      <c r="AN72" s="521"/>
      <c r="AO72" s="521"/>
      <c r="AP72" s="522"/>
      <c r="AR72" s="510">
        <v>83</v>
      </c>
      <c r="AS72" s="510"/>
      <c r="AT72" s="510"/>
      <c r="AU72" s="510"/>
      <c r="AV72" s="511">
        <v>16.3</v>
      </c>
      <c r="AW72" s="511"/>
      <c r="AX72" s="511"/>
      <c r="AY72" s="511"/>
      <c r="AZ72" s="510">
        <v>103</v>
      </c>
      <c r="BA72" s="510"/>
      <c r="BB72" s="510"/>
      <c r="BC72" s="510"/>
      <c r="BD72" s="511">
        <v>5.2</v>
      </c>
      <c r="BE72" s="511"/>
      <c r="BF72" s="511"/>
      <c r="BG72" s="511"/>
    </row>
    <row r="73" spans="1:59" ht="10.5" customHeight="1">
      <c r="A73" s="469" t="s">
        <v>358</v>
      </c>
      <c r="B73" s="470"/>
      <c r="C73" s="470"/>
      <c r="D73" s="470"/>
      <c r="E73" s="469"/>
      <c r="F73" s="470"/>
      <c r="G73" s="471"/>
      <c r="H73" s="470"/>
      <c r="I73" s="470"/>
      <c r="J73" s="471"/>
      <c r="K73" s="469" t="s">
        <v>616</v>
      </c>
      <c r="L73" s="470"/>
      <c r="M73" s="470"/>
      <c r="N73" s="470"/>
      <c r="O73" s="470"/>
      <c r="P73" s="470"/>
      <c r="Q73" s="470"/>
      <c r="R73" s="470"/>
      <c r="S73" s="470"/>
      <c r="T73" s="470"/>
      <c r="U73" s="471"/>
      <c r="W73" s="483" t="s">
        <v>360</v>
      </c>
      <c r="X73" s="484"/>
      <c r="Y73" s="484"/>
      <c r="Z73" s="484"/>
      <c r="AA73" s="484"/>
      <c r="AB73" s="484"/>
      <c r="AC73" s="484"/>
      <c r="AD73" s="484"/>
      <c r="AE73" s="484"/>
      <c r="AF73" s="484"/>
      <c r="AG73" s="484"/>
      <c r="AH73" s="484"/>
      <c r="AI73" s="484"/>
      <c r="AJ73" s="484"/>
      <c r="AK73" s="484"/>
      <c r="AL73" s="484"/>
      <c r="AM73" s="484"/>
      <c r="AN73" s="484"/>
      <c r="AO73" s="484"/>
      <c r="AP73" s="485"/>
      <c r="AR73" s="510">
        <v>84</v>
      </c>
      <c r="AS73" s="510"/>
      <c r="AT73" s="510"/>
      <c r="AU73" s="510"/>
      <c r="AV73" s="511">
        <v>15.5</v>
      </c>
      <c r="AW73" s="511"/>
      <c r="AX73" s="511"/>
      <c r="AY73" s="511"/>
      <c r="AZ73" s="510">
        <v>104</v>
      </c>
      <c r="BA73" s="510"/>
      <c r="BB73" s="510"/>
      <c r="BC73" s="510"/>
      <c r="BD73" s="511">
        <v>4.9000000000000004</v>
      </c>
      <c r="BE73" s="511"/>
      <c r="BF73" s="511"/>
      <c r="BG73" s="511"/>
    </row>
    <row r="74" spans="1:59" ht="10.5" customHeight="1">
      <c r="A74" s="469"/>
      <c r="B74" s="470"/>
      <c r="C74" s="470"/>
      <c r="D74" s="470"/>
      <c r="E74" s="469"/>
      <c r="F74" s="470"/>
      <c r="G74" s="471"/>
      <c r="H74" s="470"/>
      <c r="I74" s="470"/>
      <c r="J74" s="471"/>
      <c r="K74" s="469" t="s">
        <v>617</v>
      </c>
      <c r="L74" s="470"/>
      <c r="M74" s="470"/>
      <c r="N74" s="470"/>
      <c r="O74" s="470"/>
      <c r="P74" s="470"/>
      <c r="Q74" s="470"/>
      <c r="R74" s="470"/>
      <c r="S74" s="470"/>
      <c r="T74" s="470"/>
      <c r="U74" s="471"/>
      <c r="W74" s="421" t="s">
        <v>70</v>
      </c>
      <c r="X74" s="422"/>
      <c r="Y74" s="422"/>
      <c r="Z74" s="422"/>
      <c r="AA74" s="422"/>
      <c r="AB74" s="422"/>
      <c r="AC74" s="422"/>
      <c r="AD74" s="422"/>
      <c r="AE74" s="422"/>
      <c r="AF74" s="422"/>
      <c r="AG74" s="421" t="s">
        <v>362</v>
      </c>
      <c r="AH74" s="422"/>
      <c r="AI74" s="422"/>
      <c r="AJ74" s="509"/>
      <c r="AK74" s="435" t="s">
        <v>363</v>
      </c>
      <c r="AL74" s="436"/>
      <c r="AM74" s="436"/>
      <c r="AN74" s="436"/>
      <c r="AO74" s="436"/>
      <c r="AP74" s="437"/>
      <c r="AR74" s="510">
        <v>85</v>
      </c>
      <c r="AS74" s="510"/>
      <c r="AT74" s="510"/>
      <c r="AU74" s="510"/>
      <c r="AV74" s="511">
        <v>14.8</v>
      </c>
      <c r="AW74" s="511"/>
      <c r="AX74" s="511"/>
      <c r="AY74" s="511"/>
      <c r="AZ74" s="510">
        <v>105</v>
      </c>
      <c r="BA74" s="510"/>
      <c r="BB74" s="510"/>
      <c r="BC74" s="510"/>
      <c r="BD74" s="511">
        <v>4.5</v>
      </c>
      <c r="BE74" s="511"/>
      <c r="BF74" s="511"/>
      <c r="BG74" s="511"/>
    </row>
    <row r="75" spans="1:59" ht="10.5" customHeight="1">
      <c r="A75" s="469"/>
      <c r="B75" s="470"/>
      <c r="C75" s="470"/>
      <c r="D75" s="470"/>
      <c r="E75" s="469"/>
      <c r="F75" s="470"/>
      <c r="G75" s="471"/>
      <c r="H75" s="470"/>
      <c r="I75" s="470"/>
      <c r="J75" s="471"/>
      <c r="K75" s="469" t="s">
        <v>364</v>
      </c>
      <c r="L75" s="470"/>
      <c r="M75" s="470"/>
      <c r="N75" s="470"/>
      <c r="O75" s="470"/>
      <c r="P75" s="470"/>
      <c r="Q75" s="470"/>
      <c r="R75" s="470"/>
      <c r="S75" s="470"/>
      <c r="T75" s="470"/>
      <c r="U75" s="471"/>
      <c r="W75" s="178"/>
      <c r="X75" s="179"/>
      <c r="Y75" s="179"/>
      <c r="Z75" s="179"/>
      <c r="AA75" s="179"/>
      <c r="AB75" s="179"/>
      <c r="AC75" s="179"/>
      <c r="AD75" s="179"/>
      <c r="AE75" s="179"/>
      <c r="AF75" s="179"/>
      <c r="AG75" s="432" t="s">
        <v>365</v>
      </c>
      <c r="AH75" s="433"/>
      <c r="AI75" s="433"/>
      <c r="AJ75" s="466"/>
      <c r="AK75" s="513" t="s">
        <v>366</v>
      </c>
      <c r="AL75" s="514"/>
      <c r="AM75" s="514"/>
      <c r="AN75" s="514"/>
      <c r="AO75" s="514"/>
      <c r="AP75" s="515"/>
      <c r="AR75" s="510">
        <v>86</v>
      </c>
      <c r="AS75" s="510"/>
      <c r="AT75" s="510"/>
      <c r="AU75" s="510"/>
      <c r="AV75" s="511">
        <v>14.1</v>
      </c>
      <c r="AW75" s="511"/>
      <c r="AX75" s="511"/>
      <c r="AY75" s="511"/>
      <c r="AZ75" s="510">
        <v>106</v>
      </c>
      <c r="BA75" s="510"/>
      <c r="BB75" s="510"/>
      <c r="BC75" s="510"/>
      <c r="BD75" s="511">
        <v>4.2</v>
      </c>
      <c r="BE75" s="511"/>
      <c r="BF75" s="511"/>
      <c r="BG75" s="511"/>
    </row>
    <row r="76" spans="1:59" ht="10.5" customHeight="1">
      <c r="A76" s="469"/>
      <c r="B76" s="470"/>
      <c r="C76" s="470"/>
      <c r="D76" s="470"/>
      <c r="E76" s="469"/>
      <c r="F76" s="470"/>
      <c r="G76" s="471"/>
      <c r="H76" s="470"/>
      <c r="I76" s="470"/>
      <c r="J76" s="471"/>
      <c r="K76" s="469" t="s">
        <v>367</v>
      </c>
      <c r="L76" s="470"/>
      <c r="M76" s="470"/>
      <c r="N76" s="470"/>
      <c r="O76" s="470"/>
      <c r="P76" s="470"/>
      <c r="Q76" s="470"/>
      <c r="R76" s="470"/>
      <c r="S76" s="470"/>
      <c r="T76" s="470"/>
      <c r="U76" s="471"/>
      <c r="W76" s="421" t="s">
        <v>368</v>
      </c>
      <c r="X76" s="422"/>
      <c r="Y76" s="422"/>
      <c r="Z76" s="422"/>
      <c r="AA76" s="422"/>
      <c r="AB76" s="422"/>
      <c r="AC76" s="422"/>
      <c r="AD76" s="422"/>
      <c r="AE76" s="422"/>
      <c r="AF76" s="422"/>
      <c r="AG76" s="421" t="s">
        <v>369</v>
      </c>
      <c r="AH76" s="422"/>
      <c r="AI76" s="422"/>
      <c r="AJ76" s="509"/>
      <c r="AK76" s="498">
        <v>0</v>
      </c>
      <c r="AL76" s="499"/>
      <c r="AM76" s="499"/>
      <c r="AN76" s="499"/>
      <c r="AO76" s="499"/>
      <c r="AP76" s="500"/>
      <c r="AR76" s="510">
        <v>87</v>
      </c>
      <c r="AS76" s="510"/>
      <c r="AT76" s="510"/>
      <c r="AU76" s="510"/>
      <c r="AV76" s="511">
        <v>13.4</v>
      </c>
      <c r="AW76" s="511"/>
      <c r="AX76" s="511"/>
      <c r="AY76" s="511"/>
      <c r="AZ76" s="510">
        <v>107</v>
      </c>
      <c r="BA76" s="510"/>
      <c r="BB76" s="510"/>
      <c r="BC76" s="510"/>
      <c r="BD76" s="511">
        <v>3.9</v>
      </c>
      <c r="BE76" s="511"/>
      <c r="BF76" s="511"/>
      <c r="BG76" s="511"/>
    </row>
    <row r="77" spans="1:59" ht="10.5" customHeight="1">
      <c r="A77" s="432"/>
      <c r="B77" s="433"/>
      <c r="C77" s="433"/>
      <c r="D77" s="433"/>
      <c r="E77" s="432"/>
      <c r="F77" s="433"/>
      <c r="G77" s="466"/>
      <c r="H77" s="433"/>
      <c r="I77" s="433"/>
      <c r="J77" s="466"/>
      <c r="K77" s="432" t="s">
        <v>618</v>
      </c>
      <c r="L77" s="433"/>
      <c r="M77" s="433"/>
      <c r="N77" s="433"/>
      <c r="O77" s="433"/>
      <c r="P77" s="433"/>
      <c r="Q77" s="433"/>
      <c r="R77" s="433"/>
      <c r="S77" s="433"/>
      <c r="T77" s="433"/>
      <c r="U77" s="466"/>
      <c r="W77" s="469"/>
      <c r="X77" s="470"/>
      <c r="Y77" s="470"/>
      <c r="Z77" s="470"/>
      <c r="AA77" s="470"/>
      <c r="AB77" s="470"/>
      <c r="AC77" s="470"/>
      <c r="AD77" s="470"/>
      <c r="AE77" s="470"/>
      <c r="AF77" s="470"/>
      <c r="AG77" s="469" t="s">
        <v>371</v>
      </c>
      <c r="AH77" s="470"/>
      <c r="AI77" s="470"/>
      <c r="AJ77" s="471"/>
      <c r="AK77" s="505">
        <v>0.5</v>
      </c>
      <c r="AL77" s="506"/>
      <c r="AM77" s="506"/>
      <c r="AN77" s="506"/>
      <c r="AO77" s="506"/>
      <c r="AP77" s="507"/>
      <c r="AR77" s="510">
        <v>88</v>
      </c>
      <c r="AS77" s="510"/>
      <c r="AT77" s="510"/>
      <c r="AU77" s="510"/>
      <c r="AV77" s="511">
        <v>12.7</v>
      </c>
      <c r="AW77" s="511"/>
      <c r="AX77" s="511"/>
      <c r="AY77" s="511"/>
      <c r="AZ77" s="510">
        <v>108</v>
      </c>
      <c r="BA77" s="510"/>
      <c r="BB77" s="510"/>
      <c r="BC77" s="510"/>
      <c r="BD77" s="511">
        <v>3.7</v>
      </c>
      <c r="BE77" s="511"/>
      <c r="BF77" s="511"/>
      <c r="BG77" s="511"/>
    </row>
    <row r="78" spans="1:59" ht="10.5" customHeight="1">
      <c r="A78" s="421" t="s">
        <v>372</v>
      </c>
      <c r="B78" s="422"/>
      <c r="C78" s="422"/>
      <c r="D78" s="422"/>
      <c r="E78" s="519">
        <v>5000</v>
      </c>
      <c r="F78" s="422"/>
      <c r="G78" s="509"/>
      <c r="H78" s="519">
        <v>1000</v>
      </c>
      <c r="I78" s="422"/>
      <c r="J78" s="509"/>
      <c r="K78" s="421" t="s">
        <v>618</v>
      </c>
      <c r="L78" s="422"/>
      <c r="M78" s="422"/>
      <c r="N78" s="422"/>
      <c r="O78" s="422"/>
      <c r="P78" s="422"/>
      <c r="Q78" s="422"/>
      <c r="R78" s="422"/>
      <c r="S78" s="422"/>
      <c r="T78" s="422"/>
      <c r="U78" s="509"/>
      <c r="W78" s="178"/>
      <c r="X78" s="179"/>
      <c r="Y78" s="179"/>
      <c r="Z78" s="179"/>
      <c r="AA78" s="179"/>
      <c r="AB78" s="179"/>
      <c r="AC78" s="179"/>
      <c r="AD78" s="179"/>
      <c r="AE78" s="179"/>
      <c r="AF78" s="179"/>
      <c r="AG78" s="432" t="s">
        <v>373</v>
      </c>
      <c r="AH78" s="433"/>
      <c r="AI78" s="433"/>
      <c r="AJ78" s="466"/>
      <c r="AK78" s="495">
        <v>0.85</v>
      </c>
      <c r="AL78" s="496"/>
      <c r="AM78" s="496"/>
      <c r="AN78" s="496"/>
      <c r="AO78" s="496"/>
      <c r="AP78" s="497"/>
      <c r="AR78" s="510">
        <v>89</v>
      </c>
      <c r="AS78" s="510"/>
      <c r="AT78" s="510"/>
      <c r="AU78" s="510"/>
      <c r="AV78" s="511">
        <v>12</v>
      </c>
      <c r="AW78" s="511"/>
      <c r="AX78" s="511"/>
      <c r="AY78" s="511"/>
      <c r="AZ78" s="510">
        <v>109</v>
      </c>
      <c r="BA78" s="510"/>
      <c r="BB78" s="510"/>
      <c r="BC78" s="510"/>
      <c r="BD78" s="511">
        <v>3.4</v>
      </c>
      <c r="BE78" s="511"/>
      <c r="BF78" s="511"/>
      <c r="BG78" s="511"/>
    </row>
    <row r="79" spans="1:59" ht="10.5" customHeight="1">
      <c r="A79" s="469"/>
      <c r="B79" s="470"/>
      <c r="C79" s="470"/>
      <c r="D79" s="470"/>
      <c r="E79" s="469"/>
      <c r="F79" s="470"/>
      <c r="G79" s="471"/>
      <c r="H79" s="469"/>
      <c r="I79" s="470"/>
      <c r="J79" s="471"/>
      <c r="K79" s="469" t="s">
        <v>619</v>
      </c>
      <c r="L79" s="470"/>
      <c r="M79" s="470"/>
      <c r="N79" s="470"/>
      <c r="O79" s="470"/>
      <c r="P79" s="470"/>
      <c r="Q79" s="470"/>
      <c r="R79" s="470"/>
      <c r="S79" s="470"/>
      <c r="T79" s="470"/>
      <c r="U79" s="471"/>
      <c r="W79" s="421" t="s">
        <v>375</v>
      </c>
      <c r="X79" s="422"/>
      <c r="Y79" s="422"/>
      <c r="Z79" s="422"/>
      <c r="AA79" s="422"/>
      <c r="AB79" s="422"/>
      <c r="AC79" s="422"/>
      <c r="AD79" s="422"/>
      <c r="AE79" s="422"/>
      <c r="AF79" s="422"/>
      <c r="AG79" s="421" t="s">
        <v>376</v>
      </c>
      <c r="AH79" s="422"/>
      <c r="AI79" s="422"/>
      <c r="AJ79" s="509"/>
      <c r="AK79" s="498">
        <v>0</v>
      </c>
      <c r="AL79" s="499"/>
      <c r="AM79" s="499"/>
      <c r="AN79" s="499"/>
      <c r="AO79" s="499"/>
      <c r="AP79" s="500"/>
    </row>
    <row r="80" spans="1:59" ht="10.5" customHeight="1">
      <c r="A80" s="469"/>
      <c r="B80" s="470"/>
      <c r="C80" s="470"/>
      <c r="D80" s="470"/>
      <c r="E80" s="469"/>
      <c r="F80" s="470"/>
      <c r="G80" s="471"/>
      <c r="H80" s="469"/>
      <c r="I80" s="470"/>
      <c r="J80" s="471"/>
      <c r="K80" s="469" t="s">
        <v>377</v>
      </c>
      <c r="L80" s="470"/>
      <c r="M80" s="470"/>
      <c r="N80" s="470"/>
      <c r="O80" s="470"/>
      <c r="P80" s="470"/>
      <c r="Q80" s="470"/>
      <c r="R80" s="470"/>
      <c r="S80" s="470"/>
      <c r="T80" s="470"/>
      <c r="U80" s="471"/>
      <c r="W80" s="469" t="s">
        <v>378</v>
      </c>
      <c r="X80" s="470"/>
      <c r="Y80" s="470"/>
      <c r="Z80" s="470"/>
      <c r="AA80" s="470"/>
      <c r="AB80" s="470"/>
      <c r="AC80" s="470"/>
      <c r="AD80" s="470"/>
      <c r="AE80" s="470"/>
      <c r="AF80" s="470"/>
      <c r="AG80" s="469" t="s">
        <v>379</v>
      </c>
      <c r="AH80" s="470"/>
      <c r="AI80" s="470"/>
      <c r="AJ80" s="471"/>
      <c r="AK80" s="505">
        <v>0.5</v>
      </c>
      <c r="AL80" s="506"/>
      <c r="AM80" s="506"/>
      <c r="AN80" s="506"/>
      <c r="AO80" s="506"/>
      <c r="AP80" s="507"/>
      <c r="AR80" s="494" t="s">
        <v>730</v>
      </c>
      <c r="AS80" s="494"/>
      <c r="AT80" s="494"/>
      <c r="AU80" s="494"/>
      <c r="AV80" s="494"/>
      <c r="AW80" s="494"/>
      <c r="AX80" s="494"/>
      <c r="AY80" s="494"/>
      <c r="AZ80" s="494"/>
      <c r="BA80" s="494"/>
      <c r="BB80" s="494"/>
      <c r="BC80" s="494"/>
      <c r="BD80" s="494"/>
      <c r="BE80" s="494"/>
      <c r="BF80" s="494"/>
      <c r="BG80" s="494"/>
    </row>
    <row r="81" spans="1:59" ht="10.5" customHeight="1">
      <c r="A81" s="432"/>
      <c r="B81" s="433"/>
      <c r="C81" s="433"/>
      <c r="D81" s="433"/>
      <c r="E81" s="432"/>
      <c r="F81" s="433"/>
      <c r="G81" s="466"/>
      <c r="H81" s="432"/>
      <c r="I81" s="433"/>
      <c r="J81" s="466"/>
      <c r="K81" s="432" t="s">
        <v>381</v>
      </c>
      <c r="L81" s="433"/>
      <c r="M81" s="433"/>
      <c r="N81" s="433"/>
      <c r="O81" s="433"/>
      <c r="P81" s="433"/>
      <c r="Q81" s="433"/>
      <c r="R81" s="433"/>
      <c r="S81" s="433"/>
      <c r="T81" s="433"/>
      <c r="U81" s="466"/>
      <c r="W81" s="432" t="s">
        <v>382</v>
      </c>
      <c r="X81" s="433"/>
      <c r="Y81" s="433"/>
      <c r="Z81" s="433"/>
      <c r="AA81" s="433"/>
      <c r="AB81" s="433"/>
      <c r="AC81" s="433"/>
      <c r="AD81" s="433"/>
      <c r="AE81" s="433"/>
      <c r="AF81" s="433"/>
      <c r="AG81" s="432" t="s">
        <v>383</v>
      </c>
      <c r="AH81" s="433"/>
      <c r="AI81" s="433"/>
      <c r="AJ81" s="466"/>
      <c r="AK81" s="495">
        <v>0.85</v>
      </c>
      <c r="AL81" s="496"/>
      <c r="AM81" s="496"/>
      <c r="AN81" s="496"/>
      <c r="AO81" s="496"/>
      <c r="AP81" s="497"/>
      <c r="AR81" s="111" t="s">
        <v>384</v>
      </c>
      <c r="AS81" s="111"/>
      <c r="AT81" s="111"/>
      <c r="AU81" s="111"/>
      <c r="AV81" s="111"/>
      <c r="AW81" s="111"/>
      <c r="AX81" s="111"/>
      <c r="AY81" s="111"/>
      <c r="AZ81" s="111"/>
      <c r="BA81" s="111"/>
      <c r="BB81" s="111"/>
      <c r="BC81" s="111"/>
      <c r="BD81" s="111"/>
      <c r="BE81" s="111"/>
      <c r="BF81" s="111"/>
      <c r="BG81" s="111"/>
    </row>
    <row r="82" spans="1:59" ht="10.5" customHeight="1">
      <c r="A82" s="508" t="s">
        <v>385</v>
      </c>
      <c r="B82" s="477"/>
      <c r="C82" s="477"/>
      <c r="D82" s="477"/>
      <c r="E82" s="476"/>
      <c r="F82" s="477"/>
      <c r="G82" s="478"/>
      <c r="H82" s="476"/>
      <c r="I82" s="477"/>
      <c r="J82" s="478"/>
      <c r="K82" s="476" t="s">
        <v>386</v>
      </c>
      <c r="L82" s="477"/>
      <c r="M82" s="477"/>
      <c r="N82" s="477"/>
      <c r="O82" s="477"/>
      <c r="P82" s="477"/>
      <c r="Q82" s="477"/>
      <c r="R82" s="477"/>
      <c r="S82" s="477"/>
      <c r="T82" s="477"/>
      <c r="U82" s="478"/>
      <c r="W82" s="421" t="s">
        <v>387</v>
      </c>
      <c r="X82" s="422"/>
      <c r="Y82" s="422"/>
      <c r="Z82" s="422"/>
      <c r="AA82" s="422"/>
      <c r="AB82" s="422"/>
      <c r="AC82" s="422"/>
      <c r="AD82" s="422"/>
      <c r="AE82" s="422"/>
      <c r="AF82" s="422"/>
      <c r="AG82" s="421" t="s">
        <v>388</v>
      </c>
      <c r="AH82" s="422"/>
      <c r="AI82" s="422"/>
      <c r="AJ82" s="509"/>
      <c r="AK82" s="498">
        <v>0.85</v>
      </c>
      <c r="AL82" s="499"/>
      <c r="AM82" s="499"/>
      <c r="AN82" s="499"/>
      <c r="AO82" s="499"/>
      <c r="AP82" s="500"/>
      <c r="AR82" s="501" t="s">
        <v>389</v>
      </c>
      <c r="AS82" s="502"/>
      <c r="AT82" s="502"/>
      <c r="AU82" s="502"/>
      <c r="AV82" s="502"/>
      <c r="AW82" s="502"/>
      <c r="AX82" s="502"/>
      <c r="AY82" s="502"/>
      <c r="AZ82" s="502"/>
      <c r="BA82" s="502"/>
      <c r="BB82" s="502"/>
      <c r="BC82" s="503"/>
      <c r="BD82" s="504" t="s">
        <v>390</v>
      </c>
      <c r="BE82" s="504"/>
      <c r="BF82" s="504"/>
      <c r="BG82" s="504"/>
    </row>
    <row r="83" spans="1:59" ht="10.5" customHeight="1">
      <c r="W83" s="432" t="s">
        <v>391</v>
      </c>
      <c r="X83" s="433"/>
      <c r="Y83" s="433"/>
      <c r="Z83" s="433"/>
      <c r="AA83" s="433"/>
      <c r="AB83" s="433"/>
      <c r="AC83" s="433"/>
      <c r="AD83" s="433"/>
      <c r="AE83" s="433"/>
      <c r="AF83" s="433"/>
      <c r="AG83" s="432"/>
      <c r="AH83" s="433"/>
      <c r="AI83" s="433"/>
      <c r="AJ83" s="466"/>
      <c r="AK83" s="495"/>
      <c r="AL83" s="496"/>
      <c r="AM83" s="496"/>
      <c r="AN83" s="496"/>
      <c r="AO83" s="496"/>
      <c r="AP83" s="497"/>
      <c r="AR83" s="263" t="s">
        <v>392</v>
      </c>
      <c r="AS83" s="263"/>
      <c r="AT83" s="263"/>
      <c r="AU83" s="263"/>
      <c r="AV83" s="263"/>
      <c r="AW83" s="263"/>
      <c r="AX83" s="263"/>
      <c r="AY83" s="263"/>
      <c r="AZ83" s="263"/>
      <c r="BA83" s="263"/>
      <c r="BB83" s="263"/>
      <c r="BC83" s="263"/>
      <c r="BD83" s="490">
        <v>8.8400000000000006E-2</v>
      </c>
      <c r="BE83" s="490"/>
      <c r="BF83" s="490"/>
      <c r="BG83" s="490"/>
    </row>
    <row r="84" spans="1:59" ht="10.5" customHeight="1">
      <c r="A84" s="434" t="s">
        <v>393</v>
      </c>
      <c r="B84" s="434"/>
      <c r="C84" s="434"/>
      <c r="D84" s="434"/>
      <c r="E84" s="434"/>
      <c r="F84" s="434"/>
      <c r="G84" s="434"/>
      <c r="H84" s="434"/>
      <c r="I84" s="434"/>
      <c r="J84" s="434"/>
      <c r="K84" s="434"/>
      <c r="L84" s="434"/>
      <c r="M84" s="434"/>
      <c r="N84" s="434"/>
      <c r="O84" s="434"/>
      <c r="P84" s="434"/>
      <c r="Q84" s="434"/>
      <c r="R84" s="434"/>
      <c r="S84" s="434"/>
      <c r="T84" s="434"/>
      <c r="U84" s="434"/>
      <c r="AG84" s="422"/>
      <c r="AH84" s="422"/>
      <c r="AI84" s="422"/>
      <c r="AJ84" s="422"/>
      <c r="AK84" s="436"/>
      <c r="AL84" s="436"/>
      <c r="AM84" s="436"/>
      <c r="AN84" s="436"/>
      <c r="AO84" s="436"/>
      <c r="AP84" s="436"/>
      <c r="AR84" s="263" t="s">
        <v>394</v>
      </c>
      <c r="AS84" s="263"/>
      <c r="AT84" s="263"/>
      <c r="AU84" s="263"/>
      <c r="AV84" s="263"/>
      <c r="AW84" s="263"/>
      <c r="AX84" s="263"/>
      <c r="AY84" s="263"/>
      <c r="AZ84" s="263"/>
      <c r="BA84" s="263"/>
      <c r="BB84" s="263"/>
      <c r="BC84" s="263"/>
      <c r="BD84" s="490">
        <v>0.1084</v>
      </c>
      <c r="BE84" s="490"/>
      <c r="BF84" s="490"/>
      <c r="BG84" s="490"/>
    </row>
    <row r="85" spans="1:59" ht="10.5" customHeight="1">
      <c r="A85" s="453" t="s">
        <v>395</v>
      </c>
      <c r="B85" s="454"/>
      <c r="C85" s="454"/>
      <c r="D85" s="454"/>
      <c r="E85" s="454"/>
      <c r="F85" s="455"/>
      <c r="G85" s="453" t="s">
        <v>396</v>
      </c>
      <c r="H85" s="454"/>
      <c r="I85" s="454"/>
      <c r="J85" s="454"/>
      <c r="K85" s="455"/>
      <c r="L85" s="453" t="s">
        <v>397</v>
      </c>
      <c r="M85" s="454"/>
      <c r="N85" s="454"/>
      <c r="O85" s="454"/>
      <c r="P85" s="455"/>
      <c r="Q85" s="453" t="s">
        <v>398</v>
      </c>
      <c r="R85" s="454"/>
      <c r="S85" s="454"/>
      <c r="T85" s="454"/>
      <c r="U85" s="455"/>
      <c r="AG85" s="467"/>
      <c r="AH85" s="467"/>
      <c r="AI85" s="467"/>
      <c r="AJ85" s="467"/>
      <c r="AK85" s="489"/>
      <c r="AL85" s="489"/>
      <c r="AM85" s="489"/>
      <c r="AN85" s="489"/>
      <c r="AO85" s="489"/>
      <c r="AP85" s="489"/>
      <c r="AR85" s="263" t="s">
        <v>399</v>
      </c>
      <c r="AS85" s="263"/>
      <c r="AT85" s="263"/>
      <c r="AU85" s="263"/>
      <c r="AV85" s="263"/>
      <c r="AW85" s="263"/>
      <c r="AX85" s="263"/>
      <c r="AY85" s="263"/>
      <c r="AZ85" s="263"/>
      <c r="BA85" s="263"/>
      <c r="BB85" s="263"/>
      <c r="BC85" s="263"/>
      <c r="BD85" s="490">
        <v>6.6500000000000004E-2</v>
      </c>
      <c r="BE85" s="490"/>
      <c r="BF85" s="490"/>
      <c r="BG85" s="490"/>
    </row>
    <row r="86" spans="1:59" ht="10.5" customHeight="1">
      <c r="A86" s="491"/>
      <c r="B86" s="492"/>
      <c r="C86" s="492"/>
      <c r="D86" s="492"/>
      <c r="E86" s="492"/>
      <c r="F86" s="493"/>
      <c r="G86" s="491" t="s">
        <v>400</v>
      </c>
      <c r="H86" s="492"/>
      <c r="I86" s="492"/>
      <c r="J86" s="492"/>
      <c r="K86" s="493"/>
      <c r="L86" s="491" t="s">
        <v>401</v>
      </c>
      <c r="M86" s="492"/>
      <c r="N86" s="492"/>
      <c r="O86" s="492"/>
      <c r="P86" s="493"/>
      <c r="Q86" s="491" t="s">
        <v>358</v>
      </c>
      <c r="R86" s="492"/>
      <c r="S86" s="492"/>
      <c r="T86" s="492"/>
      <c r="U86" s="493"/>
      <c r="W86" s="434" t="s">
        <v>402</v>
      </c>
      <c r="X86" s="434"/>
      <c r="Y86" s="434"/>
      <c r="Z86" s="434"/>
      <c r="AA86" s="434"/>
      <c r="AB86" s="434"/>
      <c r="AC86" s="434"/>
      <c r="AD86" s="434"/>
      <c r="AE86" s="434"/>
      <c r="AF86" s="434"/>
      <c r="AG86" s="434"/>
      <c r="AH86" s="434"/>
      <c r="AI86" s="434"/>
      <c r="AJ86" s="434"/>
      <c r="AK86" s="434"/>
      <c r="AL86" s="434"/>
      <c r="AM86" s="434"/>
      <c r="AN86" s="434"/>
      <c r="AO86" s="434"/>
      <c r="AP86" s="434"/>
      <c r="AR86" s="263" t="s">
        <v>403</v>
      </c>
      <c r="AS86" s="263"/>
      <c r="AT86" s="263"/>
      <c r="AU86" s="263"/>
      <c r="AV86" s="263"/>
      <c r="AW86" s="263"/>
      <c r="AX86" s="263"/>
      <c r="AY86" s="263"/>
      <c r="AZ86" s="263"/>
      <c r="BA86" s="263"/>
      <c r="BB86" s="263"/>
      <c r="BC86" s="263"/>
      <c r="BD86" s="490">
        <v>1.4999999999999999E-2</v>
      </c>
      <c r="BE86" s="490"/>
      <c r="BF86" s="490"/>
      <c r="BG86" s="490"/>
    </row>
    <row r="87" spans="1:59" ht="10.5" customHeight="1">
      <c r="A87" s="460"/>
      <c r="B87" s="461"/>
      <c r="C87" s="461"/>
      <c r="D87" s="461"/>
      <c r="E87" s="461"/>
      <c r="F87" s="462"/>
      <c r="G87" s="460" t="s">
        <v>404</v>
      </c>
      <c r="H87" s="461"/>
      <c r="I87" s="461"/>
      <c r="J87" s="461"/>
      <c r="K87" s="462"/>
      <c r="L87" s="460" t="s">
        <v>405</v>
      </c>
      <c r="M87" s="461"/>
      <c r="N87" s="461"/>
      <c r="O87" s="461"/>
      <c r="P87" s="462"/>
      <c r="Q87" s="460"/>
      <c r="R87" s="461"/>
      <c r="S87" s="461"/>
      <c r="T87" s="461"/>
      <c r="U87" s="462"/>
      <c r="W87" s="453" t="s">
        <v>406</v>
      </c>
      <c r="X87" s="454"/>
      <c r="Y87" s="454"/>
      <c r="Z87" s="454"/>
      <c r="AA87" s="454"/>
      <c r="AB87" s="453" t="s">
        <v>407</v>
      </c>
      <c r="AC87" s="454"/>
      <c r="AD87" s="454"/>
      <c r="AE87" s="454"/>
      <c r="AF87" s="455"/>
      <c r="AG87" s="453" t="s">
        <v>408</v>
      </c>
      <c r="AH87" s="454"/>
      <c r="AI87" s="454"/>
      <c r="AJ87" s="454"/>
      <c r="AK87" s="455"/>
      <c r="AL87" s="453" t="s">
        <v>409</v>
      </c>
      <c r="AM87" s="454"/>
      <c r="AN87" s="454"/>
      <c r="AO87" s="454"/>
      <c r="AP87" s="455"/>
      <c r="AR87" s="263" t="s">
        <v>410</v>
      </c>
      <c r="AS87" s="263"/>
      <c r="AT87" s="263"/>
      <c r="AU87" s="263"/>
      <c r="AV87" s="263"/>
      <c r="AW87" s="263"/>
      <c r="AX87" s="263"/>
      <c r="AY87" s="263"/>
      <c r="AZ87" s="263"/>
      <c r="BA87" s="263"/>
      <c r="BB87" s="263"/>
      <c r="BC87" s="263"/>
      <c r="BD87" s="490">
        <v>3.5000000000000003E-2</v>
      </c>
      <c r="BE87" s="490"/>
      <c r="BF87" s="490"/>
      <c r="BG87" s="490"/>
    </row>
    <row r="88" spans="1:59" ht="10.5" customHeight="1">
      <c r="A88" s="476" t="s">
        <v>411</v>
      </c>
      <c r="B88" s="477"/>
      <c r="C88" s="477"/>
      <c r="D88" s="477"/>
      <c r="E88" s="477"/>
      <c r="F88" s="478"/>
      <c r="G88" s="486">
        <v>3300</v>
      </c>
      <c r="H88" s="487"/>
      <c r="I88" s="487"/>
      <c r="J88" s="487"/>
      <c r="K88" s="488"/>
      <c r="L88" s="486">
        <v>6350</v>
      </c>
      <c r="M88" s="487"/>
      <c r="N88" s="487"/>
      <c r="O88" s="487"/>
      <c r="P88" s="488"/>
      <c r="Q88" s="486">
        <v>1250</v>
      </c>
      <c r="R88" s="487"/>
      <c r="S88" s="487"/>
      <c r="T88" s="487"/>
      <c r="U88" s="488"/>
      <c r="W88" s="460"/>
      <c r="X88" s="461"/>
      <c r="Y88" s="461"/>
      <c r="Z88" s="461"/>
      <c r="AA88" s="461"/>
      <c r="AB88" s="460"/>
      <c r="AC88" s="461"/>
      <c r="AD88" s="461"/>
      <c r="AE88" s="461"/>
      <c r="AF88" s="462"/>
      <c r="AG88" s="460"/>
      <c r="AH88" s="461"/>
      <c r="AI88" s="461"/>
      <c r="AJ88" s="461"/>
      <c r="AK88" s="462"/>
      <c r="AL88" s="460" t="s">
        <v>412</v>
      </c>
      <c r="AM88" s="461"/>
      <c r="AN88" s="461"/>
      <c r="AO88" s="461"/>
      <c r="AP88" s="462"/>
      <c r="AR88" s="483" t="s">
        <v>413</v>
      </c>
      <c r="AS88" s="484"/>
      <c r="AT88" s="484"/>
      <c r="AU88" s="484"/>
      <c r="AV88" s="484"/>
      <c r="AW88" s="484"/>
      <c r="AX88" s="484"/>
      <c r="AY88" s="484"/>
      <c r="AZ88" s="484"/>
      <c r="BA88" s="484"/>
      <c r="BB88" s="484"/>
      <c r="BC88" s="484"/>
      <c r="BD88" s="484"/>
      <c r="BE88" s="484"/>
      <c r="BF88" s="484"/>
      <c r="BG88" s="485"/>
    </row>
    <row r="89" spans="1:59" ht="10.5" customHeight="1">
      <c r="A89" s="476" t="s">
        <v>414</v>
      </c>
      <c r="B89" s="477"/>
      <c r="C89" s="477"/>
      <c r="D89" s="477"/>
      <c r="E89" s="477"/>
      <c r="F89" s="478"/>
      <c r="G89" s="479">
        <v>6550</v>
      </c>
      <c r="H89" s="480"/>
      <c r="I89" s="480"/>
      <c r="J89" s="480"/>
      <c r="K89" s="481"/>
      <c r="L89" s="479">
        <v>12700</v>
      </c>
      <c r="M89" s="480"/>
      <c r="N89" s="480"/>
      <c r="O89" s="480"/>
      <c r="P89" s="481"/>
      <c r="Q89" s="479">
        <v>2500</v>
      </c>
      <c r="R89" s="480"/>
      <c r="S89" s="480"/>
      <c r="T89" s="480"/>
      <c r="U89" s="481"/>
      <c r="W89" s="263" t="s">
        <v>415</v>
      </c>
      <c r="X89" s="263"/>
      <c r="Y89" s="263"/>
      <c r="Z89" s="263"/>
      <c r="AA89" s="263"/>
      <c r="AB89" s="263" t="s">
        <v>416</v>
      </c>
      <c r="AC89" s="263"/>
      <c r="AD89" s="263"/>
      <c r="AE89" s="263"/>
      <c r="AF89" s="263"/>
      <c r="AG89" s="464">
        <v>104.9</v>
      </c>
      <c r="AH89" s="464"/>
      <c r="AI89" s="464"/>
      <c r="AJ89" s="464"/>
      <c r="AK89" s="464"/>
      <c r="AL89" s="643">
        <v>0</v>
      </c>
      <c r="AM89" s="644"/>
      <c r="AN89" s="644"/>
      <c r="AO89" s="644"/>
      <c r="AP89" s="645"/>
      <c r="AR89" s="263" t="s">
        <v>417</v>
      </c>
      <c r="AS89" s="263"/>
      <c r="AT89" s="263"/>
      <c r="AU89" s="263"/>
      <c r="AV89" s="263"/>
      <c r="AW89" s="263"/>
      <c r="AX89" s="263"/>
      <c r="AY89" s="263"/>
      <c r="AZ89" s="263"/>
      <c r="BA89" s="263"/>
      <c r="BB89" s="263"/>
      <c r="BC89" s="263"/>
      <c r="BD89" s="263"/>
      <c r="BE89" s="263"/>
      <c r="BF89" s="263"/>
      <c r="BG89" s="263"/>
    </row>
    <row r="90" spans="1:59" ht="10.5" customHeight="1">
      <c r="A90" s="469" t="s">
        <v>418</v>
      </c>
      <c r="B90" s="470"/>
      <c r="C90" s="470"/>
      <c r="D90" s="470"/>
      <c r="E90" s="470"/>
      <c r="F90" s="471"/>
      <c r="G90" s="472">
        <v>1000</v>
      </c>
      <c r="H90" s="473"/>
      <c r="I90" s="473"/>
      <c r="J90" s="473"/>
      <c r="K90" s="474"/>
      <c r="L90" s="475"/>
      <c r="M90" s="475"/>
      <c r="N90" s="475"/>
      <c r="O90" s="475"/>
      <c r="P90" s="475"/>
      <c r="Q90" s="646"/>
      <c r="R90" s="646"/>
      <c r="S90" s="646"/>
      <c r="T90" s="646"/>
      <c r="U90" s="646"/>
      <c r="W90" s="263" t="s">
        <v>419</v>
      </c>
      <c r="X90" s="263"/>
      <c r="Y90" s="263"/>
      <c r="Z90" s="263"/>
      <c r="AA90" s="263"/>
      <c r="AB90" s="263" t="s">
        <v>420</v>
      </c>
      <c r="AC90" s="263"/>
      <c r="AD90" s="263"/>
      <c r="AE90" s="263"/>
      <c r="AF90" s="263"/>
      <c r="AG90" s="464">
        <v>146.9</v>
      </c>
      <c r="AH90" s="464"/>
      <c r="AI90" s="464"/>
      <c r="AJ90" s="464"/>
      <c r="AK90" s="464"/>
      <c r="AL90" s="647">
        <v>12.1</v>
      </c>
      <c r="AM90" s="648"/>
      <c r="AN90" s="648"/>
      <c r="AO90" s="648"/>
      <c r="AP90" s="649"/>
      <c r="AR90" s="263" t="s">
        <v>421</v>
      </c>
      <c r="AS90" s="263"/>
      <c r="AT90" s="263"/>
      <c r="AU90" s="263"/>
      <c r="AV90" s="263"/>
      <c r="AW90" s="263"/>
      <c r="AX90" s="263"/>
      <c r="AY90" s="263"/>
      <c r="AZ90" s="263"/>
      <c r="BA90" s="263"/>
      <c r="BB90" s="263"/>
      <c r="BC90" s="263"/>
      <c r="BD90" s="263"/>
      <c r="BE90" s="263"/>
      <c r="BF90" s="263"/>
      <c r="BG90" s="263"/>
    </row>
    <row r="91" spans="1:59" ht="10.5" customHeight="1">
      <c r="A91" s="432" t="s">
        <v>422</v>
      </c>
      <c r="B91" s="433"/>
      <c r="C91" s="433"/>
      <c r="D91" s="433"/>
      <c r="E91" s="433"/>
      <c r="F91" s="466"/>
      <c r="G91" s="432"/>
      <c r="H91" s="433"/>
      <c r="I91" s="433"/>
      <c r="J91" s="433"/>
      <c r="K91" s="466"/>
      <c r="L91" s="467"/>
      <c r="M91" s="467"/>
      <c r="N91" s="467"/>
      <c r="O91" s="467"/>
      <c r="P91" s="467"/>
      <c r="Q91" s="467"/>
      <c r="R91" s="467"/>
      <c r="S91" s="467"/>
      <c r="T91" s="467"/>
      <c r="U91" s="467"/>
      <c r="W91" s="263" t="s">
        <v>423</v>
      </c>
      <c r="X91" s="263"/>
      <c r="Y91" s="263"/>
      <c r="Z91" s="263"/>
      <c r="AA91" s="263"/>
      <c r="AB91" s="263" t="s">
        <v>424</v>
      </c>
      <c r="AC91" s="263"/>
      <c r="AD91" s="263"/>
      <c r="AE91" s="263"/>
      <c r="AF91" s="263"/>
      <c r="AG91" s="464">
        <v>209.8</v>
      </c>
      <c r="AH91" s="464"/>
      <c r="AI91" s="464"/>
      <c r="AJ91" s="464"/>
      <c r="AK91" s="464"/>
      <c r="AL91" s="647">
        <v>31.1</v>
      </c>
      <c r="AM91" s="648"/>
      <c r="AN91" s="648"/>
      <c r="AO91" s="648"/>
      <c r="AP91" s="649"/>
      <c r="AR91" s="468" t="s">
        <v>425</v>
      </c>
      <c r="AS91" s="468"/>
      <c r="AT91" s="468"/>
      <c r="AU91" s="468"/>
      <c r="AV91" s="468"/>
      <c r="AW91" s="468"/>
      <c r="AX91" s="468"/>
      <c r="AY91" s="468"/>
      <c r="AZ91" s="468"/>
      <c r="BA91" s="468"/>
      <c r="BB91" s="468"/>
      <c r="BC91" s="468"/>
      <c r="BD91" s="468"/>
      <c r="BE91" s="468"/>
      <c r="BF91" s="468"/>
      <c r="BG91" s="468"/>
    </row>
    <row r="92" spans="1:59" ht="10.5" customHeight="1">
      <c r="W92" s="263" t="s">
        <v>426</v>
      </c>
      <c r="X92" s="263"/>
      <c r="Y92" s="263"/>
      <c r="Z92" s="263"/>
      <c r="AA92" s="263"/>
      <c r="AB92" s="263" t="s">
        <v>427</v>
      </c>
      <c r="AC92" s="263"/>
      <c r="AD92" s="263"/>
      <c r="AE92" s="263"/>
      <c r="AF92" s="263"/>
      <c r="AG92" s="464">
        <v>272.7</v>
      </c>
      <c r="AH92" s="464"/>
      <c r="AI92" s="464"/>
      <c r="AJ92" s="464"/>
      <c r="AK92" s="464"/>
      <c r="AL92" s="647">
        <v>50.2</v>
      </c>
      <c r="AM92" s="648"/>
      <c r="AN92" s="648"/>
      <c r="AO92" s="648"/>
      <c r="AP92" s="649"/>
      <c r="AR92" s="465" t="s">
        <v>428</v>
      </c>
      <c r="AS92" s="465"/>
      <c r="AT92" s="465"/>
      <c r="AU92" s="465"/>
      <c r="AV92" s="465"/>
      <c r="AW92" s="465"/>
      <c r="AX92" s="465"/>
      <c r="AY92" s="465"/>
      <c r="AZ92" s="465"/>
      <c r="BA92" s="465"/>
      <c r="BB92" s="465"/>
      <c r="BC92" s="465"/>
      <c r="BD92" s="465"/>
      <c r="BE92" s="465"/>
      <c r="BF92" s="465"/>
      <c r="BG92" s="465"/>
    </row>
    <row r="93" spans="1:59" ht="10.5" customHeight="1">
      <c r="A93" s="434" t="s">
        <v>429</v>
      </c>
      <c r="B93" s="434"/>
      <c r="C93" s="434"/>
      <c r="D93" s="434"/>
      <c r="E93" s="434"/>
      <c r="F93" s="434"/>
      <c r="G93" s="434"/>
      <c r="H93" s="434"/>
      <c r="I93" s="434"/>
      <c r="J93" s="434"/>
      <c r="K93" s="434"/>
      <c r="L93" s="434"/>
      <c r="M93" s="434"/>
      <c r="N93" s="434"/>
      <c r="O93" s="434"/>
      <c r="P93" s="434"/>
      <c r="Q93" s="434"/>
      <c r="R93" s="434"/>
      <c r="S93" s="434"/>
      <c r="T93" s="434"/>
      <c r="U93" s="434"/>
      <c r="W93" s="263" t="s">
        <v>430</v>
      </c>
      <c r="X93" s="263"/>
      <c r="Y93" s="263"/>
      <c r="Z93" s="263"/>
      <c r="AA93" s="263"/>
      <c r="AB93" s="263" t="s">
        <v>431</v>
      </c>
      <c r="AC93" s="263"/>
      <c r="AD93" s="263"/>
      <c r="AE93" s="263"/>
      <c r="AF93" s="263"/>
      <c r="AG93" s="464">
        <v>335.7</v>
      </c>
      <c r="AH93" s="464"/>
      <c r="AI93" s="464"/>
      <c r="AJ93" s="464"/>
      <c r="AK93" s="464"/>
      <c r="AL93" s="647">
        <v>69.3</v>
      </c>
      <c r="AM93" s="648"/>
      <c r="AN93" s="648"/>
      <c r="AO93" s="648"/>
      <c r="AP93" s="649"/>
    </row>
    <row r="94" spans="1:59" ht="10.5" customHeight="1">
      <c r="A94" s="453" t="s">
        <v>432</v>
      </c>
      <c r="B94" s="454"/>
      <c r="C94" s="454"/>
      <c r="D94" s="454"/>
      <c r="E94" s="454"/>
      <c r="F94" s="454"/>
      <c r="G94" s="454"/>
      <c r="H94" s="454"/>
      <c r="I94" s="454"/>
      <c r="J94" s="454"/>
      <c r="K94" s="454"/>
      <c r="L94" s="453" t="s">
        <v>433</v>
      </c>
      <c r="M94" s="454"/>
      <c r="N94" s="454"/>
      <c r="O94" s="454"/>
      <c r="P94" s="454"/>
      <c r="Q94" s="454"/>
      <c r="R94" s="454"/>
      <c r="S94" s="454"/>
      <c r="T94" s="454"/>
      <c r="U94" s="455"/>
    </row>
    <row r="95" spans="1:59" ht="10.5" customHeight="1">
      <c r="A95" s="460"/>
      <c r="B95" s="461"/>
      <c r="C95" s="461"/>
      <c r="D95" s="461"/>
      <c r="E95" s="461"/>
      <c r="F95" s="461"/>
      <c r="G95" s="461"/>
      <c r="H95" s="461"/>
      <c r="I95" s="461"/>
      <c r="J95" s="461"/>
      <c r="K95" s="461"/>
      <c r="L95" s="460" t="s">
        <v>434</v>
      </c>
      <c r="M95" s="461"/>
      <c r="N95" s="461"/>
      <c r="O95" s="461"/>
      <c r="P95" s="461"/>
      <c r="Q95" s="461"/>
      <c r="R95" s="461"/>
      <c r="S95" s="461"/>
      <c r="T95" s="461"/>
      <c r="U95" s="462"/>
    </row>
    <row r="96" spans="1:59" ht="10.5" customHeight="1">
      <c r="A96" s="263" t="s">
        <v>435</v>
      </c>
      <c r="B96" s="263"/>
      <c r="C96" s="263"/>
      <c r="D96" s="263"/>
      <c r="E96" s="263"/>
      <c r="F96" s="263"/>
      <c r="G96" s="263"/>
      <c r="H96" s="263"/>
      <c r="I96" s="263"/>
      <c r="J96" s="263"/>
      <c r="K96" s="263"/>
      <c r="L96" s="650">
        <v>370</v>
      </c>
      <c r="M96" s="651"/>
      <c r="N96" s="651"/>
      <c r="O96" s="651"/>
      <c r="P96" s="651"/>
      <c r="Q96" s="651"/>
      <c r="R96" s="651"/>
      <c r="S96" s="651"/>
      <c r="T96" s="651"/>
      <c r="U96" s="652"/>
      <c r="W96" s="98" t="s">
        <v>731</v>
      </c>
      <c r="X96" s="98"/>
      <c r="Y96" s="98"/>
      <c r="Z96" s="98"/>
      <c r="AA96" s="98"/>
      <c r="AB96" s="98"/>
      <c r="AC96" s="98"/>
      <c r="AD96" s="98"/>
      <c r="AE96" s="98"/>
      <c r="AF96" s="98"/>
      <c r="AG96" s="98"/>
      <c r="AH96" s="112"/>
      <c r="AI96" s="112"/>
      <c r="AJ96" s="112"/>
      <c r="AK96" s="98"/>
      <c r="AL96" s="98"/>
      <c r="AM96" s="98"/>
      <c r="AN96" s="98"/>
      <c r="AO96" s="98"/>
      <c r="AP96" s="98"/>
    </row>
    <row r="97" spans="1:42" ht="10.5" customHeight="1">
      <c r="A97" s="263" t="s">
        <v>437</v>
      </c>
      <c r="B97" s="263"/>
      <c r="C97" s="263"/>
      <c r="D97" s="263"/>
      <c r="E97" s="263"/>
      <c r="F97" s="263"/>
      <c r="G97" s="263"/>
      <c r="H97" s="263"/>
      <c r="I97" s="263"/>
      <c r="J97" s="263"/>
      <c r="K97" s="263"/>
      <c r="L97" s="650">
        <v>700</v>
      </c>
      <c r="M97" s="651"/>
      <c r="N97" s="651"/>
      <c r="O97" s="651"/>
      <c r="P97" s="651"/>
      <c r="Q97" s="651"/>
      <c r="R97" s="651"/>
      <c r="S97" s="651"/>
      <c r="T97" s="651"/>
      <c r="U97" s="652"/>
      <c r="W97" s="450" t="s">
        <v>438</v>
      </c>
      <c r="X97" s="451"/>
      <c r="Y97" s="451"/>
      <c r="Z97" s="451"/>
      <c r="AA97" s="451"/>
      <c r="AB97" s="451"/>
      <c r="AC97" s="451"/>
      <c r="AD97" s="451"/>
      <c r="AE97" s="452"/>
      <c r="AF97" s="188" t="s">
        <v>18</v>
      </c>
      <c r="AG97" s="189"/>
      <c r="AH97" s="190"/>
      <c r="AI97" s="653" t="s">
        <v>439</v>
      </c>
      <c r="AJ97" s="654"/>
      <c r="AK97" s="654"/>
      <c r="AL97" s="654"/>
      <c r="AM97" s="654"/>
      <c r="AN97" s="654"/>
      <c r="AO97" s="654"/>
      <c r="AP97" s="655"/>
    </row>
    <row r="98" spans="1:42" ht="10.5" customHeight="1">
      <c r="A98" s="263" t="s">
        <v>440</v>
      </c>
      <c r="B98" s="263"/>
      <c r="C98" s="263"/>
      <c r="D98" s="263"/>
      <c r="E98" s="263"/>
      <c r="F98" s="263"/>
      <c r="G98" s="263"/>
      <c r="H98" s="263"/>
      <c r="I98" s="263"/>
      <c r="J98" s="263"/>
      <c r="K98" s="263"/>
      <c r="L98" s="650">
        <v>1400</v>
      </c>
      <c r="M98" s="651"/>
      <c r="N98" s="651"/>
      <c r="O98" s="651"/>
      <c r="P98" s="651"/>
      <c r="Q98" s="651"/>
      <c r="R98" s="651"/>
      <c r="S98" s="651"/>
      <c r="T98" s="651"/>
      <c r="U98" s="652"/>
      <c r="W98" s="435" t="s">
        <v>441</v>
      </c>
      <c r="X98" s="436"/>
      <c r="Y98" s="436"/>
      <c r="Z98" s="436"/>
      <c r="AA98" s="436"/>
      <c r="AB98" s="436"/>
      <c r="AC98" s="436"/>
      <c r="AD98" s="436"/>
      <c r="AE98" s="437"/>
      <c r="AF98" s="456" t="s">
        <v>442</v>
      </c>
      <c r="AG98" s="439"/>
      <c r="AH98" s="440"/>
      <c r="AI98" s="457" t="s">
        <v>443</v>
      </c>
      <c r="AJ98" s="458"/>
      <c r="AK98" s="458"/>
      <c r="AL98" s="458"/>
      <c r="AM98" s="458"/>
      <c r="AN98" s="458"/>
      <c r="AO98" s="458"/>
      <c r="AP98" s="459"/>
    </row>
    <row r="99" spans="1:42" ht="10.5" customHeight="1">
      <c r="A99" s="263" t="s">
        <v>444</v>
      </c>
      <c r="B99" s="263"/>
      <c r="C99" s="263"/>
      <c r="D99" s="263"/>
      <c r="E99" s="263"/>
      <c r="F99" s="263"/>
      <c r="G99" s="263"/>
      <c r="H99" s="263"/>
      <c r="I99" s="263"/>
      <c r="J99" s="263"/>
      <c r="K99" s="263"/>
      <c r="L99" s="650">
        <v>3720</v>
      </c>
      <c r="M99" s="651"/>
      <c r="N99" s="651"/>
      <c r="O99" s="651"/>
      <c r="P99" s="651"/>
      <c r="Q99" s="651"/>
      <c r="R99" s="651"/>
      <c r="S99" s="651"/>
      <c r="T99" s="651"/>
      <c r="U99" s="652"/>
      <c r="W99" s="178"/>
      <c r="X99" s="179"/>
      <c r="Y99" s="179"/>
      <c r="Z99" s="179"/>
      <c r="AA99" s="179"/>
      <c r="AB99" s="179"/>
      <c r="AC99" s="179"/>
      <c r="AD99" s="179"/>
      <c r="AE99" s="180"/>
      <c r="AF99" s="429"/>
      <c r="AG99" s="430"/>
      <c r="AH99" s="431"/>
      <c r="AI99" s="418"/>
      <c r="AJ99" s="419"/>
      <c r="AK99" s="419"/>
      <c r="AL99" s="419"/>
      <c r="AM99" s="419"/>
      <c r="AN99" s="419"/>
      <c r="AO99" s="419"/>
      <c r="AP99" s="420"/>
    </row>
    <row r="100" spans="1:42" ht="10.5" customHeight="1">
      <c r="A100" s="263" t="s">
        <v>445</v>
      </c>
      <c r="B100" s="263"/>
      <c r="C100" s="263"/>
      <c r="D100" s="263"/>
      <c r="E100" s="263"/>
      <c r="F100" s="263"/>
      <c r="G100" s="263"/>
      <c r="H100" s="263"/>
      <c r="I100" s="263"/>
      <c r="J100" s="263"/>
      <c r="K100" s="263"/>
      <c r="L100" s="650">
        <v>4660</v>
      </c>
      <c r="M100" s="651"/>
      <c r="N100" s="651"/>
      <c r="O100" s="651"/>
      <c r="P100" s="651"/>
      <c r="Q100" s="651"/>
      <c r="R100" s="651"/>
      <c r="S100" s="651"/>
      <c r="T100" s="651"/>
      <c r="U100" s="652"/>
      <c r="W100" s="409" t="s">
        <v>446</v>
      </c>
      <c r="X100" s="410"/>
      <c r="Y100" s="410"/>
      <c r="Z100" s="410"/>
      <c r="AA100" s="410"/>
      <c r="AB100" s="410"/>
      <c r="AC100" s="410"/>
      <c r="AD100" s="410"/>
      <c r="AE100" s="411"/>
      <c r="AF100" s="449">
        <v>1E-3</v>
      </c>
      <c r="AG100" s="413"/>
      <c r="AH100" s="414"/>
      <c r="AI100" s="457" t="s">
        <v>443</v>
      </c>
      <c r="AJ100" s="458"/>
      <c r="AK100" s="458"/>
      <c r="AL100" s="458"/>
      <c r="AM100" s="458"/>
      <c r="AN100" s="458"/>
      <c r="AO100" s="458"/>
      <c r="AP100" s="459"/>
    </row>
    <row r="101" spans="1:42" ht="10.5" customHeight="1">
      <c r="W101" s="181"/>
      <c r="X101" s="182"/>
      <c r="Y101" s="182"/>
      <c r="Z101" s="182"/>
      <c r="AA101" s="182"/>
      <c r="AB101" s="182"/>
      <c r="AC101" s="182"/>
      <c r="AD101" s="182"/>
      <c r="AE101" s="183"/>
      <c r="AF101" s="412"/>
      <c r="AG101" s="413"/>
      <c r="AH101" s="414"/>
      <c r="AI101" s="418"/>
      <c r="AJ101" s="419"/>
      <c r="AK101" s="419"/>
      <c r="AL101" s="419"/>
      <c r="AM101" s="419"/>
      <c r="AN101" s="419"/>
      <c r="AO101" s="419"/>
      <c r="AP101" s="420"/>
    </row>
    <row r="102" spans="1:42" ht="10.5" customHeight="1">
      <c r="A102" s="434" t="s">
        <v>447</v>
      </c>
      <c r="B102" s="434"/>
      <c r="C102" s="434"/>
      <c r="D102" s="434"/>
      <c r="E102" s="434"/>
      <c r="F102" s="434"/>
      <c r="G102" s="434"/>
      <c r="H102" s="434"/>
      <c r="I102" s="434"/>
      <c r="J102" s="434"/>
      <c r="K102" s="434"/>
      <c r="L102" s="434"/>
      <c r="M102" s="434"/>
      <c r="N102" s="434"/>
      <c r="O102" s="434"/>
      <c r="P102" s="434"/>
      <c r="Q102" s="434"/>
      <c r="R102" s="434"/>
      <c r="S102" s="434"/>
      <c r="T102" s="434"/>
      <c r="U102" s="434"/>
      <c r="W102" s="435" t="s">
        <v>448</v>
      </c>
      <c r="X102" s="436"/>
      <c r="Y102" s="436"/>
      <c r="Z102" s="436"/>
      <c r="AA102" s="436"/>
      <c r="AB102" s="436"/>
      <c r="AC102" s="436"/>
      <c r="AD102" s="436"/>
      <c r="AE102" s="437"/>
      <c r="AF102" s="438">
        <v>0.01</v>
      </c>
      <c r="AG102" s="439"/>
      <c r="AH102" s="440"/>
      <c r="AI102" s="441" t="s">
        <v>449</v>
      </c>
      <c r="AJ102" s="442"/>
      <c r="AK102" s="442"/>
      <c r="AL102" s="442"/>
      <c r="AM102" s="442"/>
      <c r="AN102" s="442"/>
      <c r="AO102" s="442"/>
      <c r="AP102" s="443"/>
    </row>
    <row r="103" spans="1:42" ht="10.5" customHeight="1">
      <c r="A103" s="263" t="s">
        <v>450</v>
      </c>
      <c r="B103" s="263"/>
      <c r="C103" s="263"/>
      <c r="D103" s="263"/>
      <c r="E103" s="263"/>
      <c r="F103" s="263"/>
      <c r="G103" s="263"/>
      <c r="H103" s="263"/>
      <c r="I103" s="263"/>
      <c r="J103" s="263"/>
      <c r="K103" s="263"/>
      <c r="L103" s="263"/>
      <c r="M103" s="263"/>
      <c r="N103" s="263"/>
      <c r="O103" s="263"/>
      <c r="P103" s="263"/>
      <c r="Q103" s="656">
        <v>104.9</v>
      </c>
      <c r="R103" s="657"/>
      <c r="S103" s="657"/>
      <c r="T103" s="657"/>
      <c r="U103" s="658"/>
      <c r="W103" s="178"/>
      <c r="X103" s="179"/>
      <c r="Y103" s="179"/>
      <c r="Z103" s="179"/>
      <c r="AA103" s="179"/>
      <c r="AB103" s="179"/>
      <c r="AC103" s="179"/>
      <c r="AD103" s="179"/>
      <c r="AE103" s="180"/>
      <c r="AF103" s="429"/>
      <c r="AG103" s="430"/>
      <c r="AH103" s="431"/>
      <c r="AI103" s="444"/>
      <c r="AJ103" s="445"/>
      <c r="AK103" s="445"/>
      <c r="AL103" s="445"/>
      <c r="AM103" s="445"/>
      <c r="AN103" s="445"/>
      <c r="AO103" s="445"/>
      <c r="AP103" s="446"/>
    </row>
    <row r="104" spans="1:42" ht="10.5" customHeight="1">
      <c r="A104" s="263" t="s">
        <v>451</v>
      </c>
      <c r="B104" s="263"/>
      <c r="C104" s="263"/>
      <c r="D104" s="263"/>
      <c r="E104" s="263"/>
      <c r="F104" s="263"/>
      <c r="G104" s="263"/>
      <c r="H104" s="263"/>
      <c r="I104" s="263"/>
      <c r="J104" s="263"/>
      <c r="K104" s="263"/>
      <c r="L104" s="263"/>
      <c r="M104" s="263"/>
      <c r="N104" s="263"/>
      <c r="O104" s="263"/>
      <c r="P104" s="263"/>
      <c r="Q104" s="656">
        <v>147</v>
      </c>
      <c r="R104" s="657"/>
      <c r="S104" s="657"/>
      <c r="T104" s="657"/>
      <c r="U104" s="658"/>
      <c r="W104" s="409" t="s">
        <v>452</v>
      </c>
      <c r="X104" s="410"/>
      <c r="Y104" s="410"/>
      <c r="Z104" s="410"/>
      <c r="AA104" s="410"/>
      <c r="AB104" s="410"/>
      <c r="AC104" s="410"/>
      <c r="AD104" s="410"/>
      <c r="AE104" s="411"/>
      <c r="AF104" s="412" t="s">
        <v>442</v>
      </c>
      <c r="AG104" s="413"/>
      <c r="AH104" s="414"/>
      <c r="AI104" s="457" t="s">
        <v>453</v>
      </c>
      <c r="AJ104" s="458"/>
      <c r="AK104" s="458"/>
      <c r="AL104" s="458"/>
      <c r="AM104" s="458"/>
      <c r="AN104" s="458"/>
      <c r="AO104" s="458"/>
      <c r="AP104" s="459"/>
    </row>
    <row r="105" spans="1:42" ht="10.5" customHeight="1">
      <c r="A105" s="421" t="s">
        <v>454</v>
      </c>
      <c r="B105" s="422"/>
      <c r="C105" s="422"/>
      <c r="D105" s="422"/>
      <c r="E105" s="422"/>
      <c r="F105" s="422"/>
      <c r="G105" s="422"/>
      <c r="H105" s="422"/>
      <c r="I105" s="422"/>
      <c r="J105" s="422"/>
      <c r="K105" s="422"/>
      <c r="L105" s="422"/>
      <c r="M105" s="422"/>
      <c r="N105" s="422"/>
      <c r="O105" s="422"/>
      <c r="P105" s="422"/>
      <c r="Q105" s="423">
        <v>1216</v>
      </c>
      <c r="R105" s="424"/>
      <c r="S105" s="424"/>
      <c r="T105" s="424"/>
      <c r="U105" s="425"/>
      <c r="W105" s="178"/>
      <c r="X105" s="179"/>
      <c r="Y105" s="179"/>
      <c r="Z105" s="179"/>
      <c r="AA105" s="179"/>
      <c r="AB105" s="179"/>
      <c r="AC105" s="179"/>
      <c r="AD105" s="179"/>
      <c r="AE105" s="180"/>
      <c r="AF105" s="429"/>
      <c r="AG105" s="430"/>
      <c r="AH105" s="431"/>
      <c r="AI105" s="418"/>
      <c r="AJ105" s="419"/>
      <c r="AK105" s="419"/>
      <c r="AL105" s="419"/>
      <c r="AM105" s="419"/>
      <c r="AN105" s="419"/>
      <c r="AO105" s="419"/>
      <c r="AP105" s="420"/>
    </row>
    <row r="106" spans="1:42" ht="10.5" customHeight="1">
      <c r="A106" s="432" t="s">
        <v>455</v>
      </c>
      <c r="B106" s="433"/>
      <c r="C106" s="433"/>
      <c r="D106" s="433"/>
      <c r="E106" s="433"/>
      <c r="F106" s="433"/>
      <c r="G106" s="433"/>
      <c r="H106" s="433"/>
      <c r="I106" s="433"/>
      <c r="J106" s="433"/>
      <c r="K106" s="433"/>
      <c r="L106" s="433"/>
      <c r="M106" s="433"/>
      <c r="N106" s="433"/>
      <c r="O106" s="433"/>
      <c r="P106" s="433"/>
      <c r="Q106" s="426"/>
      <c r="R106" s="427"/>
      <c r="S106" s="427"/>
      <c r="T106" s="427"/>
      <c r="U106" s="428"/>
    </row>
    <row r="107" spans="1:42" ht="10.5" customHeight="1">
      <c r="A107" s="263" t="s">
        <v>456</v>
      </c>
      <c r="B107" s="263"/>
      <c r="C107" s="263"/>
      <c r="D107" s="263"/>
      <c r="E107" s="263"/>
      <c r="F107" s="263"/>
      <c r="G107" s="263"/>
      <c r="H107" s="263"/>
      <c r="I107" s="263"/>
      <c r="J107" s="263"/>
      <c r="K107" s="263"/>
      <c r="L107" s="263"/>
      <c r="M107" s="263"/>
      <c r="N107" s="263"/>
      <c r="O107" s="263"/>
      <c r="P107" s="263"/>
      <c r="Q107" s="574" t="s">
        <v>732</v>
      </c>
      <c r="R107" s="575"/>
      <c r="S107" s="575"/>
      <c r="T107" s="575"/>
      <c r="U107" s="576"/>
    </row>
    <row r="108" spans="1:42" ht="10.5" customHeight="1">
      <c r="A108" s="263" t="s">
        <v>458</v>
      </c>
      <c r="B108" s="263"/>
      <c r="C108" s="263"/>
      <c r="D108" s="263"/>
      <c r="E108" s="263"/>
      <c r="F108" s="263"/>
      <c r="G108" s="263"/>
      <c r="H108" s="263"/>
      <c r="I108" s="263"/>
      <c r="J108" s="263"/>
      <c r="K108" s="263"/>
      <c r="L108" s="263"/>
      <c r="M108" s="263"/>
      <c r="N108" s="263"/>
      <c r="O108" s="263"/>
      <c r="P108" s="263"/>
      <c r="Q108" s="574" t="s">
        <v>733</v>
      </c>
      <c r="R108" s="575"/>
      <c r="S108" s="575"/>
      <c r="T108" s="575"/>
      <c r="U108" s="576"/>
    </row>
  </sheetData>
  <mergeCells count="684">
    <mergeCell ref="A108:P108"/>
    <mergeCell ref="Q108:U108"/>
    <mergeCell ref="A104:P104"/>
    <mergeCell ref="Q104:U104"/>
    <mergeCell ref="W104:AE104"/>
    <mergeCell ref="AF104:AH104"/>
    <mergeCell ref="AI104:AP105"/>
    <mergeCell ref="A105:P105"/>
    <mergeCell ref="Q105:U106"/>
    <mergeCell ref="AF105:AH105"/>
    <mergeCell ref="A106:P106"/>
    <mergeCell ref="A102:U102"/>
    <mergeCell ref="W102:AE102"/>
    <mergeCell ref="AF102:AH102"/>
    <mergeCell ref="AI102:AP103"/>
    <mergeCell ref="A103:P103"/>
    <mergeCell ref="Q103:U103"/>
    <mergeCell ref="AF103:AH103"/>
    <mergeCell ref="A107:P107"/>
    <mergeCell ref="Q107:U107"/>
    <mergeCell ref="A100:K100"/>
    <mergeCell ref="L100:U100"/>
    <mergeCell ref="W100:AE100"/>
    <mergeCell ref="AF100:AH100"/>
    <mergeCell ref="A97:K97"/>
    <mergeCell ref="L97:U97"/>
    <mergeCell ref="W97:AE97"/>
    <mergeCell ref="AI100:AP101"/>
    <mergeCell ref="AF101:AH101"/>
    <mergeCell ref="AI97:AP97"/>
    <mergeCell ref="A98:K98"/>
    <mergeCell ref="L98:U98"/>
    <mergeCell ref="W98:AE98"/>
    <mergeCell ref="AF98:AH98"/>
    <mergeCell ref="AI98:AP99"/>
    <mergeCell ref="A99:K99"/>
    <mergeCell ref="A94:K94"/>
    <mergeCell ref="L94:U94"/>
    <mergeCell ref="A95:K95"/>
    <mergeCell ref="L95:U95"/>
    <mergeCell ref="A96:K96"/>
    <mergeCell ref="L96:U96"/>
    <mergeCell ref="L99:U99"/>
    <mergeCell ref="AF99:AH99"/>
    <mergeCell ref="W92:AA92"/>
    <mergeCell ref="AB92:AF92"/>
    <mergeCell ref="AG92:AK92"/>
    <mergeCell ref="AL92:AP92"/>
    <mergeCell ref="AR92:BG92"/>
    <mergeCell ref="A93:U93"/>
    <mergeCell ref="W93:AA93"/>
    <mergeCell ref="AB93:AF93"/>
    <mergeCell ref="AG93:AK93"/>
    <mergeCell ref="AL93:AP93"/>
    <mergeCell ref="A91:F91"/>
    <mergeCell ref="G91:K91"/>
    <mergeCell ref="L91:P91"/>
    <mergeCell ref="Q91:U91"/>
    <mergeCell ref="W91:AA91"/>
    <mergeCell ref="AB91:AF91"/>
    <mergeCell ref="AG91:AK91"/>
    <mergeCell ref="AL91:AP91"/>
    <mergeCell ref="AR91:BG91"/>
    <mergeCell ref="A90:F90"/>
    <mergeCell ref="G90:K90"/>
    <mergeCell ref="L90:P90"/>
    <mergeCell ref="Q90:U90"/>
    <mergeCell ref="W90:AA90"/>
    <mergeCell ref="AB90:AF90"/>
    <mergeCell ref="AG90:AK90"/>
    <mergeCell ref="AL90:AP90"/>
    <mergeCell ref="AR90:BG90"/>
    <mergeCell ref="A89:F89"/>
    <mergeCell ref="G89:K89"/>
    <mergeCell ref="L89:P89"/>
    <mergeCell ref="Q89:U89"/>
    <mergeCell ref="W89:AA89"/>
    <mergeCell ref="AB89:AF89"/>
    <mergeCell ref="AG89:AK89"/>
    <mergeCell ref="AL89:AP89"/>
    <mergeCell ref="AR89:BG89"/>
    <mergeCell ref="AG88:AK88"/>
    <mergeCell ref="AL88:AP88"/>
    <mergeCell ref="AR88:BG88"/>
    <mergeCell ref="A88:F88"/>
    <mergeCell ref="G88:K88"/>
    <mergeCell ref="L88:P88"/>
    <mergeCell ref="Q88:U88"/>
    <mergeCell ref="W88:AA88"/>
    <mergeCell ref="AB88:AF88"/>
    <mergeCell ref="G85:K85"/>
    <mergeCell ref="L85:P85"/>
    <mergeCell ref="Q85:U85"/>
    <mergeCell ref="AG85:AJ85"/>
    <mergeCell ref="AK85:AP85"/>
    <mergeCell ref="AR85:BC85"/>
    <mergeCell ref="BD85:BG85"/>
    <mergeCell ref="AB87:AF87"/>
    <mergeCell ref="A86:F86"/>
    <mergeCell ref="G86:K86"/>
    <mergeCell ref="L86:P86"/>
    <mergeCell ref="Q86:U86"/>
    <mergeCell ref="W86:AP86"/>
    <mergeCell ref="AR86:BC86"/>
    <mergeCell ref="BD86:BG86"/>
    <mergeCell ref="AG87:AK87"/>
    <mergeCell ref="AL87:AP87"/>
    <mergeCell ref="AR87:BC87"/>
    <mergeCell ref="BD87:BG87"/>
    <mergeCell ref="A87:F87"/>
    <mergeCell ref="G87:K87"/>
    <mergeCell ref="L87:P87"/>
    <mergeCell ref="AR80:BG80"/>
    <mergeCell ref="A81:D81"/>
    <mergeCell ref="E81:G81"/>
    <mergeCell ref="H81:J81"/>
    <mergeCell ref="K81:U81"/>
    <mergeCell ref="W81:AF81"/>
    <mergeCell ref="AG81:AJ81"/>
    <mergeCell ref="AK81:AP81"/>
    <mergeCell ref="Q87:U87"/>
    <mergeCell ref="W87:AA87"/>
    <mergeCell ref="AK82:AP82"/>
    <mergeCell ref="AR82:BC82"/>
    <mergeCell ref="BD82:BG82"/>
    <mergeCell ref="W83:AF83"/>
    <mergeCell ref="AG83:AJ83"/>
    <mergeCell ref="AK83:AP83"/>
    <mergeCell ref="AR83:BC83"/>
    <mergeCell ref="BD83:BG83"/>
    <mergeCell ref="A84:U84"/>
    <mergeCell ref="AG84:AJ84"/>
    <mergeCell ref="AK84:AP84"/>
    <mergeCell ref="AR84:BC84"/>
    <mergeCell ref="BD84:BG84"/>
    <mergeCell ref="A85:F85"/>
    <mergeCell ref="A80:D80"/>
    <mergeCell ref="E80:G80"/>
    <mergeCell ref="H80:J80"/>
    <mergeCell ref="K80:U80"/>
    <mergeCell ref="W80:AF80"/>
    <mergeCell ref="AG80:AJ80"/>
    <mergeCell ref="AK80:AP80"/>
    <mergeCell ref="A82:D82"/>
    <mergeCell ref="E82:G82"/>
    <mergeCell ref="H82:J82"/>
    <mergeCell ref="K82:U82"/>
    <mergeCell ref="W82:AF82"/>
    <mergeCell ref="AG82:AJ82"/>
    <mergeCell ref="AK78:AP78"/>
    <mergeCell ref="AR78:AU78"/>
    <mergeCell ref="AV78:AY78"/>
    <mergeCell ref="AZ78:BC78"/>
    <mergeCell ref="BD78:BG78"/>
    <mergeCell ref="A79:D79"/>
    <mergeCell ref="E79:G79"/>
    <mergeCell ref="H79:J79"/>
    <mergeCell ref="K79:U79"/>
    <mergeCell ref="W79:AF79"/>
    <mergeCell ref="A78:D78"/>
    <mergeCell ref="E78:G78"/>
    <mergeCell ref="H78:J78"/>
    <mergeCell ref="K78:U78"/>
    <mergeCell ref="AG78:AJ78"/>
    <mergeCell ref="AG79:AJ79"/>
    <mergeCell ref="AK79:AP79"/>
    <mergeCell ref="BD76:BG76"/>
    <mergeCell ref="AK75:AP75"/>
    <mergeCell ref="AR75:AU75"/>
    <mergeCell ref="AV75:AY75"/>
    <mergeCell ref="AZ75:BC75"/>
    <mergeCell ref="BD75:BG75"/>
    <mergeCell ref="AK77:AP77"/>
    <mergeCell ref="AR77:AU77"/>
    <mergeCell ref="AV77:AY77"/>
    <mergeCell ref="AZ77:BC77"/>
    <mergeCell ref="BD77:BG77"/>
    <mergeCell ref="AR74:AU74"/>
    <mergeCell ref="AV74:AY74"/>
    <mergeCell ref="AZ74:BC74"/>
    <mergeCell ref="AG76:AJ76"/>
    <mergeCell ref="AK76:AP76"/>
    <mergeCell ref="AR76:AU76"/>
    <mergeCell ref="AV76:AY76"/>
    <mergeCell ref="AZ76:BC76"/>
    <mergeCell ref="A77:D77"/>
    <mergeCell ref="E77:G77"/>
    <mergeCell ref="H77:J77"/>
    <mergeCell ref="K77:U77"/>
    <mergeCell ref="W77:AF77"/>
    <mergeCell ref="AG77:AJ77"/>
    <mergeCell ref="A76:D76"/>
    <mergeCell ref="E76:G76"/>
    <mergeCell ref="H76:J76"/>
    <mergeCell ref="K76:U76"/>
    <mergeCell ref="W76:AF76"/>
    <mergeCell ref="BD72:BG72"/>
    <mergeCell ref="A73:D73"/>
    <mergeCell ref="E73:G73"/>
    <mergeCell ref="H73:J73"/>
    <mergeCell ref="K73:U73"/>
    <mergeCell ref="W73:AP73"/>
    <mergeCell ref="BD74:BG74"/>
    <mergeCell ref="A75:D75"/>
    <mergeCell ref="E75:G75"/>
    <mergeCell ref="H75:J75"/>
    <mergeCell ref="K75:U75"/>
    <mergeCell ref="AG75:AJ75"/>
    <mergeCell ref="AR73:AU73"/>
    <mergeCell ref="AV73:AY73"/>
    <mergeCell ref="AZ73:BC73"/>
    <mergeCell ref="BD73:BG73"/>
    <mergeCell ref="A74:D74"/>
    <mergeCell ref="E74:G74"/>
    <mergeCell ref="H74:J74"/>
    <mergeCell ref="K74:U74"/>
    <mergeCell ref="W74:AF74"/>
    <mergeCell ref="AG74:AJ74"/>
    <mergeCell ref="A72:D72"/>
    <mergeCell ref="AK74:AP74"/>
    <mergeCell ref="E72:G72"/>
    <mergeCell ref="H72:J72"/>
    <mergeCell ref="K72:U72"/>
    <mergeCell ref="W72:AF72"/>
    <mergeCell ref="AG72:AJ72"/>
    <mergeCell ref="AK72:AP72"/>
    <mergeCell ref="AR72:AU72"/>
    <mergeCell ref="AV72:AY72"/>
    <mergeCell ref="AZ70:BC70"/>
    <mergeCell ref="AZ72:BC72"/>
    <mergeCell ref="BD70:BG70"/>
    <mergeCell ref="A71:D71"/>
    <mergeCell ref="K71:U71"/>
    <mergeCell ref="W71:AF71"/>
    <mergeCell ref="AG71:AJ71"/>
    <mergeCell ref="AK71:AP71"/>
    <mergeCell ref="AR71:AU71"/>
    <mergeCell ref="AV71:AY71"/>
    <mergeCell ref="AZ71:BC71"/>
    <mergeCell ref="BD71:BG71"/>
    <mergeCell ref="A70:D70"/>
    <mergeCell ref="E70:G70"/>
    <mergeCell ref="H70:J70"/>
    <mergeCell ref="K70:U70"/>
    <mergeCell ref="W70:AF70"/>
    <mergeCell ref="AG70:AJ70"/>
    <mergeCell ref="AK70:AP70"/>
    <mergeCell ref="AR70:AU70"/>
    <mergeCell ref="AV70:AY70"/>
    <mergeCell ref="AV68:AY68"/>
    <mergeCell ref="AZ68:BC68"/>
    <mergeCell ref="BD68:BG68"/>
    <mergeCell ref="A69:D69"/>
    <mergeCell ref="E69:G69"/>
    <mergeCell ref="H69:J69"/>
    <mergeCell ref="K69:U69"/>
    <mergeCell ref="W69:AF69"/>
    <mergeCell ref="AG69:AJ69"/>
    <mergeCell ref="AK69:AP69"/>
    <mergeCell ref="AR69:AU69"/>
    <mergeCell ref="AV69:AY69"/>
    <mergeCell ref="AZ69:BC69"/>
    <mergeCell ref="BD69:BG69"/>
    <mergeCell ref="A68:D68"/>
    <mergeCell ref="E68:G68"/>
    <mergeCell ref="H68:J68"/>
    <mergeCell ref="K68:U68"/>
    <mergeCell ref="W68:AF68"/>
    <mergeCell ref="AG68:AJ68"/>
    <mergeCell ref="AK68:AP68"/>
    <mergeCell ref="AR68:AU68"/>
    <mergeCell ref="A67:T67"/>
    <mergeCell ref="W67:AF67"/>
    <mergeCell ref="AG67:AJ67"/>
    <mergeCell ref="AK67:AP67"/>
    <mergeCell ref="AR67:AU67"/>
    <mergeCell ref="BD65:BG65"/>
    <mergeCell ref="W66:AF66"/>
    <mergeCell ref="AG66:AJ66"/>
    <mergeCell ref="AK66:AP66"/>
    <mergeCell ref="AR66:AU66"/>
    <mergeCell ref="AV66:AY66"/>
    <mergeCell ref="AZ66:BC66"/>
    <mergeCell ref="BD66:BG66"/>
    <mergeCell ref="AZ67:BC67"/>
    <mergeCell ref="BD67:BG67"/>
    <mergeCell ref="AV67:AY67"/>
    <mergeCell ref="A65:R65"/>
    <mergeCell ref="S65:U65"/>
    <mergeCell ref="W65:AF65"/>
    <mergeCell ref="AG65:AJ65"/>
    <mergeCell ref="AK65:AP65"/>
    <mergeCell ref="AR65:AU65"/>
    <mergeCell ref="AV65:AY65"/>
    <mergeCell ref="AZ65:BC65"/>
    <mergeCell ref="BD63:BG63"/>
    <mergeCell ref="A64:R64"/>
    <mergeCell ref="S64:U64"/>
    <mergeCell ref="W64:AF64"/>
    <mergeCell ref="AG64:AJ64"/>
    <mergeCell ref="AK64:AP64"/>
    <mergeCell ref="AR64:AU64"/>
    <mergeCell ref="AV64:AY64"/>
    <mergeCell ref="AZ64:BC64"/>
    <mergeCell ref="BD64:BG64"/>
    <mergeCell ref="A63:R63"/>
    <mergeCell ref="S63:U63"/>
    <mergeCell ref="W63:AP63"/>
    <mergeCell ref="AR63:AU63"/>
    <mergeCell ref="AV63:AY63"/>
    <mergeCell ref="AZ63:BC63"/>
    <mergeCell ref="BD61:BG61"/>
    <mergeCell ref="A62:R62"/>
    <mergeCell ref="S62:U62"/>
    <mergeCell ref="W62:AF62"/>
    <mergeCell ref="AG62:AP62"/>
    <mergeCell ref="AR62:AU62"/>
    <mergeCell ref="AV62:AY62"/>
    <mergeCell ref="AZ62:BC62"/>
    <mergeCell ref="BD62:BG62"/>
    <mergeCell ref="A61:R61"/>
    <mergeCell ref="W61:AF61"/>
    <mergeCell ref="AG61:AP61"/>
    <mergeCell ref="AR61:AU61"/>
    <mergeCell ref="AV61:AY61"/>
    <mergeCell ref="AZ61:BC61"/>
    <mergeCell ref="AZ59:BC59"/>
    <mergeCell ref="BD59:BG59"/>
    <mergeCell ref="A60:R60"/>
    <mergeCell ref="S60:U60"/>
    <mergeCell ref="W60:AF60"/>
    <mergeCell ref="AG60:AP60"/>
    <mergeCell ref="AR60:AU60"/>
    <mergeCell ref="AV60:AY60"/>
    <mergeCell ref="AZ60:BC60"/>
    <mergeCell ref="BD60:BG60"/>
    <mergeCell ref="A59:R59"/>
    <mergeCell ref="S59:U59"/>
    <mergeCell ref="W59:AF59"/>
    <mergeCell ref="AG59:AP59"/>
    <mergeCell ref="AR59:AU59"/>
    <mergeCell ref="AV59:AY59"/>
    <mergeCell ref="AZ57:BC57"/>
    <mergeCell ref="BD57:BG57"/>
    <mergeCell ref="A58:R58"/>
    <mergeCell ref="S58:U58"/>
    <mergeCell ref="W58:AF58"/>
    <mergeCell ref="AG58:AP58"/>
    <mergeCell ref="AR58:AU58"/>
    <mergeCell ref="AV58:AY58"/>
    <mergeCell ref="AZ58:BC58"/>
    <mergeCell ref="BD58:BG58"/>
    <mergeCell ref="A57:R57"/>
    <mergeCell ref="S57:U57"/>
    <mergeCell ref="W57:AF57"/>
    <mergeCell ref="AG57:AP57"/>
    <mergeCell ref="AR57:AU57"/>
    <mergeCell ref="AV57:AY57"/>
    <mergeCell ref="A55:T55"/>
    <mergeCell ref="W55:AP55"/>
    <mergeCell ref="AR55:BG55"/>
    <mergeCell ref="A56:R56"/>
    <mergeCell ref="S56:U56"/>
    <mergeCell ref="W56:AP56"/>
    <mergeCell ref="AR56:AU56"/>
    <mergeCell ref="AV56:AY56"/>
    <mergeCell ref="AZ56:BC56"/>
    <mergeCell ref="BD56:BG56"/>
    <mergeCell ref="A45:C45"/>
    <mergeCell ref="D45:F45"/>
    <mergeCell ref="G45:J45"/>
    <mergeCell ref="K45:L45"/>
    <mergeCell ref="M45:O45"/>
    <mergeCell ref="P45:S45"/>
    <mergeCell ref="A44:C44"/>
    <mergeCell ref="D44:F44"/>
    <mergeCell ref="G44:J44"/>
    <mergeCell ref="K44:L44"/>
    <mergeCell ref="M44:O44"/>
    <mergeCell ref="P44:S44"/>
    <mergeCell ref="P43:S43"/>
    <mergeCell ref="P41:S41"/>
    <mergeCell ref="U41:AI41"/>
    <mergeCell ref="AJ41:AM41"/>
    <mergeCell ref="A42:C42"/>
    <mergeCell ref="D42:F42"/>
    <mergeCell ref="G42:J42"/>
    <mergeCell ref="K42:L42"/>
    <mergeCell ref="M42:O42"/>
    <mergeCell ref="P42:S42"/>
    <mergeCell ref="U42:AI42"/>
    <mergeCell ref="M37:O37"/>
    <mergeCell ref="P37:S37"/>
    <mergeCell ref="U39:AM39"/>
    <mergeCell ref="AO39:BG44"/>
    <mergeCell ref="A40:S40"/>
    <mergeCell ref="U40:AI40"/>
    <mergeCell ref="AJ40:AM40"/>
    <mergeCell ref="A41:C41"/>
    <mergeCell ref="D41:F41"/>
    <mergeCell ref="G41:J41"/>
    <mergeCell ref="K41:L41"/>
    <mergeCell ref="M41:O41"/>
    <mergeCell ref="A39:C39"/>
    <mergeCell ref="D39:F39"/>
    <mergeCell ref="G39:J39"/>
    <mergeCell ref="K39:L39"/>
    <mergeCell ref="M39:O39"/>
    <mergeCell ref="P39:S39"/>
    <mergeCell ref="AJ42:AM42"/>
    <mergeCell ref="A43:C43"/>
    <mergeCell ref="D43:F43"/>
    <mergeCell ref="G43:J43"/>
    <mergeCell ref="K43:L43"/>
    <mergeCell ref="M43:O43"/>
    <mergeCell ref="AO34:BG38"/>
    <mergeCell ref="A35:C35"/>
    <mergeCell ref="D35:F35"/>
    <mergeCell ref="G35:J35"/>
    <mergeCell ref="K35:L35"/>
    <mergeCell ref="M35:O35"/>
    <mergeCell ref="P35:S35"/>
    <mergeCell ref="U35:AI35"/>
    <mergeCell ref="AJ35:AM35"/>
    <mergeCell ref="A36:C36"/>
    <mergeCell ref="U37:AI37"/>
    <mergeCell ref="AJ37:AM37"/>
    <mergeCell ref="A38:C38"/>
    <mergeCell ref="D38:F38"/>
    <mergeCell ref="G38:J38"/>
    <mergeCell ref="K38:L38"/>
    <mergeCell ref="M38:O38"/>
    <mergeCell ref="P38:S38"/>
    <mergeCell ref="U38:AI38"/>
    <mergeCell ref="AJ38:AM38"/>
    <mergeCell ref="A37:C37"/>
    <mergeCell ref="D37:F37"/>
    <mergeCell ref="G37:J37"/>
    <mergeCell ref="K37:L37"/>
    <mergeCell ref="A34:C34"/>
    <mergeCell ref="D34:F34"/>
    <mergeCell ref="G34:J34"/>
    <mergeCell ref="K34:L34"/>
    <mergeCell ref="M34:O34"/>
    <mergeCell ref="P34:S34"/>
    <mergeCell ref="U34:AI34"/>
    <mergeCell ref="AJ34:AM34"/>
    <mergeCell ref="D36:F36"/>
    <mergeCell ref="G36:J36"/>
    <mergeCell ref="K36:L36"/>
    <mergeCell ref="M36:O36"/>
    <mergeCell ref="P36:S36"/>
    <mergeCell ref="U36:AM36"/>
    <mergeCell ref="A32:S32"/>
    <mergeCell ref="U32:AI32"/>
    <mergeCell ref="AJ32:AM32"/>
    <mergeCell ref="A33:C33"/>
    <mergeCell ref="D33:F33"/>
    <mergeCell ref="G33:J33"/>
    <mergeCell ref="K33:L33"/>
    <mergeCell ref="M33:O33"/>
    <mergeCell ref="P33:S33"/>
    <mergeCell ref="U33:AI33"/>
    <mergeCell ref="AJ33:AM33"/>
    <mergeCell ref="A29:C29"/>
    <mergeCell ref="D29:F29"/>
    <mergeCell ref="G29:J29"/>
    <mergeCell ref="K29:L29"/>
    <mergeCell ref="M29:O29"/>
    <mergeCell ref="P29:S29"/>
    <mergeCell ref="U29:AI29"/>
    <mergeCell ref="AJ29:AM29"/>
    <mergeCell ref="AO29:BG31"/>
    <mergeCell ref="U30:AI30"/>
    <mergeCell ref="A31:C31"/>
    <mergeCell ref="D31:F31"/>
    <mergeCell ref="G31:J31"/>
    <mergeCell ref="K31:L31"/>
    <mergeCell ref="M31:O31"/>
    <mergeCell ref="P31:S31"/>
    <mergeCell ref="U31:AK31"/>
    <mergeCell ref="A30:C30"/>
    <mergeCell ref="D30:F30"/>
    <mergeCell ref="G30:J30"/>
    <mergeCell ref="K30:L30"/>
    <mergeCell ref="M30:O30"/>
    <mergeCell ref="P30:S30"/>
    <mergeCell ref="AL31:AM31"/>
    <mergeCell ref="BF27:BG27"/>
    <mergeCell ref="A28:C28"/>
    <mergeCell ref="D28:F28"/>
    <mergeCell ref="G28:J28"/>
    <mergeCell ref="K28:L28"/>
    <mergeCell ref="M28:O28"/>
    <mergeCell ref="P28:S28"/>
    <mergeCell ref="U28:AI28"/>
    <mergeCell ref="AJ28:AM28"/>
    <mergeCell ref="AO28:BG28"/>
    <mergeCell ref="A27:C27"/>
    <mergeCell ref="D27:F27"/>
    <mergeCell ref="G27:J27"/>
    <mergeCell ref="K27:L27"/>
    <mergeCell ref="M27:O27"/>
    <mergeCell ref="P27:S27"/>
    <mergeCell ref="U27:AI27"/>
    <mergeCell ref="AJ27:AM27"/>
    <mergeCell ref="AO27:BE27"/>
    <mergeCell ref="A26:C26"/>
    <mergeCell ref="D26:F26"/>
    <mergeCell ref="G26:J26"/>
    <mergeCell ref="K26:L26"/>
    <mergeCell ref="M26:O26"/>
    <mergeCell ref="P26:S26"/>
    <mergeCell ref="AO23:AV25"/>
    <mergeCell ref="U26:AK26"/>
    <mergeCell ref="AL26:AM26"/>
    <mergeCell ref="P22:S22"/>
    <mergeCell ref="U22:AJ23"/>
    <mergeCell ref="AW23:BB25"/>
    <mergeCell ref="BC23:BG25"/>
    <mergeCell ref="A24:S24"/>
    <mergeCell ref="U24:AJ24"/>
    <mergeCell ref="AK24:AM24"/>
    <mergeCell ref="A25:C25"/>
    <mergeCell ref="D25:F25"/>
    <mergeCell ref="G25:J25"/>
    <mergeCell ref="K25:L25"/>
    <mergeCell ref="AK22:AM23"/>
    <mergeCell ref="A23:C23"/>
    <mergeCell ref="D23:F23"/>
    <mergeCell ref="G23:J23"/>
    <mergeCell ref="K23:L23"/>
    <mergeCell ref="M23:O23"/>
    <mergeCell ref="P23:S23"/>
    <mergeCell ref="M25:O25"/>
    <mergeCell ref="P25:S25"/>
    <mergeCell ref="U20:AK20"/>
    <mergeCell ref="AL20:AM20"/>
    <mergeCell ref="AO20:AV22"/>
    <mergeCell ref="AW20:BB22"/>
    <mergeCell ref="BC20:BG22"/>
    <mergeCell ref="A21:C21"/>
    <mergeCell ref="D21:F21"/>
    <mergeCell ref="G21:J21"/>
    <mergeCell ref="K21:L21"/>
    <mergeCell ref="M21:O21"/>
    <mergeCell ref="A20:C20"/>
    <mergeCell ref="D20:F20"/>
    <mergeCell ref="G20:J20"/>
    <mergeCell ref="K20:L20"/>
    <mergeCell ref="M20:O20"/>
    <mergeCell ref="P20:S20"/>
    <mergeCell ref="P21:S21"/>
    <mergeCell ref="U21:AJ21"/>
    <mergeCell ref="AK21:AM21"/>
    <mergeCell ref="A22:C22"/>
    <mergeCell ref="D22:F22"/>
    <mergeCell ref="G22:J22"/>
    <mergeCell ref="K22:L22"/>
    <mergeCell ref="M22:O22"/>
    <mergeCell ref="AO17:AV19"/>
    <mergeCell ref="AW17:BB19"/>
    <mergeCell ref="BC17:BG19"/>
    <mergeCell ref="A18:C18"/>
    <mergeCell ref="D18:F18"/>
    <mergeCell ref="G18:J18"/>
    <mergeCell ref="K18:L18"/>
    <mergeCell ref="M18:O18"/>
    <mergeCell ref="P18:S18"/>
    <mergeCell ref="U18:AE18"/>
    <mergeCell ref="A17:C17"/>
    <mergeCell ref="D17:F17"/>
    <mergeCell ref="G17:J17"/>
    <mergeCell ref="K17:L17"/>
    <mergeCell ref="M17:O17"/>
    <mergeCell ref="P17:S17"/>
    <mergeCell ref="U17:AE17"/>
    <mergeCell ref="AF17:AM18"/>
    <mergeCell ref="A19:C19"/>
    <mergeCell ref="D19:F19"/>
    <mergeCell ref="G19:J19"/>
    <mergeCell ref="K19:L19"/>
    <mergeCell ref="M19:O19"/>
    <mergeCell ref="P19:S19"/>
    <mergeCell ref="AO13:AV13"/>
    <mergeCell ref="AW13:BB13"/>
    <mergeCell ref="BC13:BG13"/>
    <mergeCell ref="A14:C14"/>
    <mergeCell ref="D14:F14"/>
    <mergeCell ref="G14:J14"/>
    <mergeCell ref="K14:L14"/>
    <mergeCell ref="M14:O14"/>
    <mergeCell ref="P14:S14"/>
    <mergeCell ref="AO14:AV16"/>
    <mergeCell ref="AW14:BB16"/>
    <mergeCell ref="BC14:BG16"/>
    <mergeCell ref="A15:C15"/>
    <mergeCell ref="D15:F15"/>
    <mergeCell ref="G15:J15"/>
    <mergeCell ref="K15:L15"/>
    <mergeCell ref="M15:O15"/>
    <mergeCell ref="P15:S15"/>
    <mergeCell ref="U15:AM15"/>
    <mergeCell ref="A16:S16"/>
    <mergeCell ref="U16:AE16"/>
    <mergeCell ref="AF16:AM16"/>
    <mergeCell ref="A13:C13"/>
    <mergeCell ref="D13:F13"/>
    <mergeCell ref="G13:J13"/>
    <mergeCell ref="K13:L13"/>
    <mergeCell ref="M13:O13"/>
    <mergeCell ref="P13:S13"/>
    <mergeCell ref="U13:AE13"/>
    <mergeCell ref="AF13:AI13"/>
    <mergeCell ref="AJ13:AM13"/>
    <mergeCell ref="U11:AE11"/>
    <mergeCell ref="AF11:AI11"/>
    <mergeCell ref="AJ11:AM11"/>
    <mergeCell ref="AO11:BE11"/>
    <mergeCell ref="BF11:BG11"/>
    <mergeCell ref="A12:C12"/>
    <mergeCell ref="D12:F12"/>
    <mergeCell ref="G12:J12"/>
    <mergeCell ref="K12:L12"/>
    <mergeCell ref="M12:O12"/>
    <mergeCell ref="A11:C11"/>
    <mergeCell ref="D11:F11"/>
    <mergeCell ref="G11:J11"/>
    <mergeCell ref="K11:L11"/>
    <mergeCell ref="M11:O11"/>
    <mergeCell ref="P11:S11"/>
    <mergeCell ref="BC12:BG12"/>
    <mergeCell ref="P12:S12"/>
    <mergeCell ref="U12:AE12"/>
    <mergeCell ref="AF12:AI12"/>
    <mergeCell ref="AJ12:AM12"/>
    <mergeCell ref="AO12:AV12"/>
    <mergeCell ref="AW12:BB12"/>
    <mergeCell ref="A10:C10"/>
    <mergeCell ref="D10:F10"/>
    <mergeCell ref="G10:J10"/>
    <mergeCell ref="K10:L10"/>
    <mergeCell ref="M10:O10"/>
    <mergeCell ref="P10:S10"/>
    <mergeCell ref="U10:AE10"/>
    <mergeCell ref="AF10:AI10"/>
    <mergeCell ref="AJ10:AM10"/>
    <mergeCell ref="A8:S8"/>
    <mergeCell ref="U8:AE8"/>
    <mergeCell ref="AF8:AI9"/>
    <mergeCell ref="AJ8:AM9"/>
    <mergeCell ref="AO8:AZ8"/>
    <mergeCell ref="BA8:BG8"/>
    <mergeCell ref="A9:C9"/>
    <mergeCell ref="D9:F9"/>
    <mergeCell ref="BA9:BG9"/>
    <mergeCell ref="G9:J9"/>
    <mergeCell ref="K9:L9"/>
    <mergeCell ref="M9:O9"/>
    <mergeCell ref="P9:S9"/>
    <mergeCell ref="U9:AE9"/>
    <mergeCell ref="AO9:AZ9"/>
    <mergeCell ref="AO7:AZ7"/>
    <mergeCell ref="A5:S5"/>
    <mergeCell ref="U5:AM5"/>
    <mergeCell ref="AO5:BE5"/>
    <mergeCell ref="A6:F6"/>
    <mergeCell ref="G6:J6"/>
    <mergeCell ref="K6:L6"/>
    <mergeCell ref="M6:O6"/>
    <mergeCell ref="P6:S6"/>
    <mergeCell ref="AF6:AI6"/>
    <mergeCell ref="AJ6:AM6"/>
    <mergeCell ref="AO6:AZ6"/>
    <mergeCell ref="BA6:BG6"/>
    <mergeCell ref="BA7:BG7"/>
    <mergeCell ref="A7:C7"/>
    <mergeCell ref="D7:F7"/>
    <mergeCell ref="G7:J7"/>
    <mergeCell ref="M7:O7"/>
    <mergeCell ref="P7:S7"/>
    <mergeCell ref="U7:AE7"/>
    <mergeCell ref="AF7:AI7"/>
    <mergeCell ref="AJ7:AM7"/>
  </mergeCells>
  <printOptions horizontalCentered="1"/>
  <pageMargins left="0.17" right="0.17708333333333334" top="0.25" bottom="0.25" header="0" footer="0"/>
  <pageSetup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dimension ref="A1:D25"/>
  <sheetViews>
    <sheetView workbookViewId="0">
      <selection activeCell="F18" sqref="F18"/>
    </sheetView>
  </sheetViews>
  <sheetFormatPr defaultColWidth="8.85546875" defaultRowHeight="15"/>
  <cols>
    <col min="1" max="1" width="13.42578125" style="84" customWidth="1"/>
    <col min="2" max="2" width="17.42578125" style="84" customWidth="1"/>
    <col min="3" max="3" width="38.140625" style="84" customWidth="1"/>
    <col min="4" max="16384" width="8.85546875" style="84"/>
  </cols>
  <sheetData>
    <row r="1" spans="1:4">
      <c r="A1" s="85"/>
      <c r="B1" s="85"/>
      <c r="D1" s="85"/>
    </row>
    <row r="2" spans="1:4">
      <c r="A2" s="85" t="s">
        <v>150</v>
      </c>
      <c r="B2" s="85" t="s">
        <v>149</v>
      </c>
      <c r="C2" s="84" t="s">
        <v>151</v>
      </c>
      <c r="D2" s="85" t="s">
        <v>152</v>
      </c>
    </row>
    <row r="3" spans="1:4">
      <c r="A3" s="85" t="s">
        <v>153</v>
      </c>
      <c r="B3" s="85" t="s">
        <v>154</v>
      </c>
      <c r="C3" s="85" t="s">
        <v>155</v>
      </c>
      <c r="D3" s="85" t="s">
        <v>156</v>
      </c>
    </row>
    <row r="4" spans="1:4">
      <c r="A4" s="85" t="s">
        <v>157</v>
      </c>
      <c r="B4" s="85" t="s">
        <v>158</v>
      </c>
      <c r="C4" s="85" t="s">
        <v>159</v>
      </c>
      <c r="D4" s="85" t="s">
        <v>160</v>
      </c>
    </row>
    <row r="5" spans="1:4">
      <c r="A5" s="85"/>
      <c r="B5" s="85" t="s">
        <v>157</v>
      </c>
      <c r="C5" s="86" t="s">
        <v>161</v>
      </c>
      <c r="D5" s="85" t="s">
        <v>162</v>
      </c>
    </row>
    <row r="6" spans="1:4">
      <c r="A6" s="85"/>
      <c r="B6" s="85"/>
      <c r="C6" s="85" t="s">
        <v>163</v>
      </c>
      <c r="D6" s="85" t="s">
        <v>164</v>
      </c>
    </row>
    <row r="7" spans="1:4">
      <c r="A7" s="85"/>
      <c r="B7" s="85"/>
      <c r="C7" s="86" t="s">
        <v>165</v>
      </c>
      <c r="D7" s="85" t="s">
        <v>166</v>
      </c>
    </row>
    <row r="8" spans="1:4">
      <c r="A8" s="85"/>
      <c r="B8" s="85"/>
      <c r="C8" s="86" t="s">
        <v>167</v>
      </c>
      <c r="D8" s="85" t="s">
        <v>157</v>
      </c>
    </row>
    <row r="9" spans="1:4">
      <c r="A9" s="85"/>
      <c r="B9" s="85"/>
      <c r="C9" s="85" t="s">
        <v>168</v>
      </c>
    </row>
    <row r="10" spans="1:4">
      <c r="A10" s="85"/>
      <c r="B10" s="85"/>
      <c r="C10" s="86" t="s">
        <v>169</v>
      </c>
    </row>
    <row r="11" spans="1:4">
      <c r="A11" s="85"/>
      <c r="B11" s="85"/>
      <c r="C11" s="85" t="s">
        <v>170</v>
      </c>
    </row>
    <row r="12" spans="1:4">
      <c r="A12" s="85"/>
      <c r="B12" s="85"/>
      <c r="C12" s="86" t="s">
        <v>171</v>
      </c>
    </row>
    <row r="13" spans="1:4">
      <c r="A13" s="85"/>
      <c r="B13" s="85"/>
      <c r="C13" s="85" t="s">
        <v>172</v>
      </c>
    </row>
    <row r="14" spans="1:4">
      <c r="A14" s="85"/>
      <c r="B14" s="85"/>
      <c r="C14" s="86" t="s">
        <v>173</v>
      </c>
    </row>
    <row r="15" spans="1:4">
      <c r="A15" s="85"/>
      <c r="B15" s="85"/>
      <c r="C15" s="86" t="s">
        <v>174</v>
      </c>
    </row>
    <row r="16" spans="1:4">
      <c r="A16" s="85"/>
      <c r="B16" s="85"/>
      <c r="C16" s="84" t="s">
        <v>175</v>
      </c>
    </row>
    <row r="17" spans="1:3">
      <c r="A17" s="85"/>
      <c r="B17" s="85"/>
      <c r="C17" s="86" t="s">
        <v>176</v>
      </c>
    </row>
    <row r="18" spans="1:3">
      <c r="A18" s="85"/>
      <c r="B18" s="85"/>
      <c r="C18" s="85" t="s">
        <v>177</v>
      </c>
    </row>
    <row r="19" spans="1:3">
      <c r="A19" s="85"/>
      <c r="B19" s="85"/>
      <c r="C19" s="85" t="s">
        <v>178</v>
      </c>
    </row>
    <row r="20" spans="1:3">
      <c r="A20" s="85"/>
      <c r="B20" s="85"/>
      <c r="C20" s="86" t="s">
        <v>179</v>
      </c>
    </row>
    <row r="21" spans="1:3">
      <c r="A21" s="85"/>
      <c r="B21" s="85"/>
      <c r="C21" s="85" t="s">
        <v>180</v>
      </c>
    </row>
    <row r="22" spans="1:3">
      <c r="C22" s="85" t="s">
        <v>181</v>
      </c>
    </row>
    <row r="23" spans="1:3">
      <c r="C23" s="86" t="s">
        <v>182</v>
      </c>
    </row>
    <row r="24" spans="1:3">
      <c r="C24" s="86" t="s">
        <v>183</v>
      </c>
    </row>
    <row r="25" spans="1:3">
      <c r="C25" s="86" t="s">
        <v>157</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2:C19"/>
  <sheetViews>
    <sheetView topLeftCell="A7" zoomScale="210" zoomScaleNormal="210" zoomScalePageLayoutView="210" workbookViewId="0">
      <selection activeCell="B15" sqref="B15"/>
    </sheetView>
  </sheetViews>
  <sheetFormatPr defaultColWidth="8.85546875" defaultRowHeight="15.6" customHeight="1"/>
  <cols>
    <col min="1" max="1" width="25.42578125" style="153" customWidth="1"/>
    <col min="2" max="2" width="33.85546875" style="153" customWidth="1"/>
    <col min="3" max="3" width="36.28515625" style="153" customWidth="1"/>
    <col min="4" max="16384" width="8.85546875" style="153"/>
  </cols>
  <sheetData>
    <row r="2" spans="1:3" ht="15.6" customHeight="1">
      <c r="A2" s="154" t="s">
        <v>629</v>
      </c>
      <c r="B2" s="34" t="s">
        <v>144</v>
      </c>
      <c r="C2" s="153" t="s">
        <v>630</v>
      </c>
    </row>
    <row r="3" spans="1:3" ht="15.6" customHeight="1">
      <c r="A3" s="154" t="s">
        <v>628</v>
      </c>
      <c r="B3" s="34" t="s">
        <v>631</v>
      </c>
      <c r="C3" s="155" t="s">
        <v>683</v>
      </c>
    </row>
    <row r="4" spans="1:3" ht="15.6" customHeight="1">
      <c r="A4" s="154" t="s">
        <v>632</v>
      </c>
      <c r="B4" s="34" t="s">
        <v>633</v>
      </c>
      <c r="C4" s="155" t="s">
        <v>685</v>
      </c>
    </row>
    <row r="5" spans="1:3" ht="15.6" customHeight="1">
      <c r="A5" s="154" t="s">
        <v>634</v>
      </c>
      <c r="B5" s="34" t="s">
        <v>635</v>
      </c>
      <c r="C5" s="155" t="s">
        <v>690</v>
      </c>
    </row>
    <row r="6" spans="1:3" ht="15.6" customHeight="1">
      <c r="A6" s="154" t="s">
        <v>636</v>
      </c>
      <c r="B6" s="34" t="s">
        <v>637</v>
      </c>
      <c r="C6" s="155" t="s">
        <v>680</v>
      </c>
    </row>
    <row r="7" spans="1:3" ht="15.6" customHeight="1">
      <c r="A7" s="154" t="s">
        <v>638</v>
      </c>
      <c r="B7" s="34" t="s">
        <v>639</v>
      </c>
      <c r="C7" s="155" t="s">
        <v>688</v>
      </c>
    </row>
    <row r="8" spans="1:3" ht="15.6" customHeight="1">
      <c r="A8" s="154" t="s">
        <v>640</v>
      </c>
      <c r="B8" s="34" t="s">
        <v>641</v>
      </c>
      <c r="C8" s="155" t="s">
        <v>691</v>
      </c>
    </row>
    <row r="9" spans="1:3" ht="15.6" customHeight="1">
      <c r="A9" s="154" t="s">
        <v>642</v>
      </c>
      <c r="B9" s="34" t="s">
        <v>643</v>
      </c>
      <c r="C9" s="155" t="s">
        <v>693</v>
      </c>
    </row>
    <row r="10" spans="1:3" ht="15.6" customHeight="1">
      <c r="A10" s="154" t="s">
        <v>644</v>
      </c>
      <c r="B10" s="34" t="s">
        <v>645</v>
      </c>
      <c r="C10" s="155" t="s">
        <v>681</v>
      </c>
    </row>
    <row r="11" spans="1:3" ht="15.6" customHeight="1">
      <c r="A11" s="154" t="s">
        <v>646</v>
      </c>
      <c r="B11" s="34" t="s">
        <v>647</v>
      </c>
      <c r="C11" s="155" t="s">
        <v>682</v>
      </c>
    </row>
    <row r="12" spans="1:3" ht="15.6" customHeight="1">
      <c r="A12" s="154" t="s">
        <v>648</v>
      </c>
      <c r="B12" s="34" t="s">
        <v>649</v>
      </c>
      <c r="C12" s="155" t="s">
        <v>689</v>
      </c>
    </row>
    <row r="13" spans="1:3" ht="15.6" customHeight="1">
      <c r="A13" s="154" t="s">
        <v>650</v>
      </c>
      <c r="B13" s="34" t="s">
        <v>651</v>
      </c>
      <c r="C13" s="155" t="s">
        <v>684</v>
      </c>
    </row>
    <row r="14" spans="1:3" ht="15.6" customHeight="1">
      <c r="A14" s="154" t="s">
        <v>652</v>
      </c>
      <c r="B14" s="34" t="s">
        <v>653</v>
      </c>
      <c r="C14" s="155" t="s">
        <v>696</v>
      </c>
    </row>
    <row r="15" spans="1:3" ht="15.6" customHeight="1">
      <c r="A15" s="154" t="s">
        <v>654</v>
      </c>
      <c r="B15" s="34" t="s">
        <v>655</v>
      </c>
      <c r="C15" s="155" t="s">
        <v>686</v>
      </c>
    </row>
    <row r="16" spans="1:3" ht="15.6" customHeight="1">
      <c r="A16" s="154" t="s">
        <v>656</v>
      </c>
      <c r="B16" s="34" t="s">
        <v>657</v>
      </c>
      <c r="C16" s="155" t="s">
        <v>695</v>
      </c>
    </row>
    <row r="17" spans="1:3" ht="15.6" customHeight="1">
      <c r="A17" s="154" t="s">
        <v>658</v>
      </c>
      <c r="B17" s="34"/>
      <c r="C17" s="155" t="s">
        <v>687</v>
      </c>
    </row>
    <row r="18" spans="1:3" ht="15.6" customHeight="1">
      <c r="A18" s="156" t="s">
        <v>659</v>
      </c>
      <c r="B18" s="157" t="s">
        <v>660</v>
      </c>
      <c r="C18" s="158" t="s">
        <v>694</v>
      </c>
    </row>
    <row r="19" spans="1:3" ht="15.6" customHeight="1">
      <c r="A19" s="156" t="s">
        <v>661</v>
      </c>
      <c r="B19" s="157" t="s">
        <v>662</v>
      </c>
      <c r="C19" s="158" t="s">
        <v>692</v>
      </c>
    </row>
  </sheetData>
  <pageMargins left="0.7" right="0.7" top="0.75" bottom="0.75" header="0.3" footer="0.3"/>
  <pageSetup orientation="portrait" r:id="rId1"/>
  <tableParts count="1">
    <tablePart r:id="rId2"/>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62</vt:i4>
      </vt:variant>
    </vt:vector>
  </HeadingPairs>
  <TitlesOfParts>
    <vt:vector size="87" baseType="lpstr">
      <vt:lpstr>Input Values</vt:lpstr>
      <vt:lpstr>Tax Planning</vt:lpstr>
      <vt:lpstr>TakeHomePay</vt:lpstr>
      <vt:lpstr>Strat-Business</vt:lpstr>
      <vt:lpstr>Strat-Elders</vt:lpstr>
      <vt:lpstr>Key FinData</vt:lpstr>
      <vt:lpstr>Financial Data 2014</vt:lpstr>
      <vt:lpstr>List</vt:lpstr>
      <vt:lpstr>Table</vt:lpstr>
      <vt:lpstr>WH Calculations</vt:lpstr>
      <vt:lpstr>FederalTaxComputation</vt:lpstr>
      <vt:lpstr>TaxTable</vt:lpstr>
      <vt:lpstr>StateTaxSchedules</vt:lpstr>
      <vt:lpstr>StateWithholding</vt:lpstr>
      <vt:lpstr>StateWithholding1</vt:lpstr>
      <vt:lpstr>StateWithholding11</vt:lpstr>
      <vt:lpstr>StateWithholding2</vt:lpstr>
      <vt:lpstr>StateWithholding22</vt:lpstr>
      <vt:lpstr>FederalWithholding</vt:lpstr>
      <vt:lpstr>FederalWithholding1</vt:lpstr>
      <vt:lpstr>FederalWithholding11</vt:lpstr>
      <vt:lpstr>FederalWithholding2</vt:lpstr>
      <vt:lpstr>FederalWithholding22</vt:lpstr>
      <vt:lpstr>WH Calculations2</vt:lpstr>
      <vt:lpstr>Sheet2</vt:lpstr>
      <vt:lpstr>StateWithholding1!EstimatedDeduction</vt:lpstr>
      <vt:lpstr>StateWithholding11!EstimatedDeduction</vt:lpstr>
      <vt:lpstr>StateWithholding2!EstimatedDeduction</vt:lpstr>
      <vt:lpstr>StateWithholding22!EstimatedDeduction</vt:lpstr>
      <vt:lpstr>EstimatedDeduction</vt:lpstr>
      <vt:lpstr>StateWithholding1!ExemptionAllowance</vt:lpstr>
      <vt:lpstr>StateWithholding11!ExemptionAllowance</vt:lpstr>
      <vt:lpstr>StateWithholding2!ExemptionAllowance</vt:lpstr>
      <vt:lpstr>StateWithholding22!ExemptionAllowance</vt:lpstr>
      <vt:lpstr>ExemptionAllowance</vt:lpstr>
      <vt:lpstr>Head_of_Household</vt:lpstr>
      <vt:lpstr>Head_of_Household_</vt:lpstr>
      <vt:lpstr>StateWithholding1!HeadofHouseholdAnnualState</vt:lpstr>
      <vt:lpstr>StateWithholding11!HeadofHouseholdAnnualState</vt:lpstr>
      <vt:lpstr>StateWithholding2!HeadofHouseholdAnnualState</vt:lpstr>
      <vt:lpstr>StateWithholding22!HeadofHouseholdAnnualState</vt:lpstr>
      <vt:lpstr>HeadofHouseholdAnnualState</vt:lpstr>
      <vt:lpstr>HealthTable</vt:lpstr>
      <vt:lpstr>StateWithholding1!LowIncomeExemption</vt:lpstr>
      <vt:lpstr>StateWithholding11!LowIncomeExemption</vt:lpstr>
      <vt:lpstr>StateWithholding2!LowIncomeExemption</vt:lpstr>
      <vt:lpstr>StateWithholding22!LowIncomeExemption</vt:lpstr>
      <vt:lpstr>LowIncomeExemption</vt:lpstr>
      <vt:lpstr>Married_Filing_Jointly</vt:lpstr>
      <vt:lpstr>Married_Filing_Jointly_</vt:lpstr>
      <vt:lpstr>Married_Filing_Separately</vt:lpstr>
      <vt:lpstr>Married_Filing_Separately_</vt:lpstr>
      <vt:lpstr>FederalWithholding1!MarriedAnnualFed</vt:lpstr>
      <vt:lpstr>FederalWithholding11!MarriedAnnualFed</vt:lpstr>
      <vt:lpstr>FederalWithholding2!MarriedAnnualFed</vt:lpstr>
      <vt:lpstr>FederalWithholding22!MarriedAnnualFed</vt:lpstr>
      <vt:lpstr>MarriedAnnualFed</vt:lpstr>
      <vt:lpstr>StateWithholding1!MarriedAnnualState</vt:lpstr>
      <vt:lpstr>StateWithholding11!MarriedAnnualState</vt:lpstr>
      <vt:lpstr>StateWithholding2!MarriedAnnualState</vt:lpstr>
      <vt:lpstr>StateWithholding22!MarriedAnnualState</vt:lpstr>
      <vt:lpstr>MarriedAnnualState</vt:lpstr>
      <vt:lpstr>professionlist</vt:lpstr>
      <vt:lpstr>Qualifying_Widower</vt:lpstr>
      <vt:lpstr>Qualifying_Widower_</vt:lpstr>
      <vt:lpstr>Single</vt:lpstr>
      <vt:lpstr>Single_</vt:lpstr>
      <vt:lpstr>FederalWithholding1!SingleAnnualFed</vt:lpstr>
      <vt:lpstr>FederalWithholding11!SingleAnnualFed</vt:lpstr>
      <vt:lpstr>FederalWithholding2!SingleAnnualFed</vt:lpstr>
      <vt:lpstr>FederalWithholding22!SingleAnnualFed</vt:lpstr>
      <vt:lpstr>SingleAnnualFed</vt:lpstr>
      <vt:lpstr>StateWithholding1!SingleAnnualState</vt:lpstr>
      <vt:lpstr>StateWithholding11!SingleAnnualState</vt:lpstr>
      <vt:lpstr>StateWithholding2!SingleAnnualState</vt:lpstr>
      <vt:lpstr>StateWithholding22!SingleAnnualState</vt:lpstr>
      <vt:lpstr>SingleAnnualState</vt:lpstr>
      <vt:lpstr>StateWithholding1!StandardDeduction</vt:lpstr>
      <vt:lpstr>StateWithholding11!StandardDeduction</vt:lpstr>
      <vt:lpstr>StateWithholding2!StandardDeduction</vt:lpstr>
      <vt:lpstr>StateWithholding22!StandardDeduction</vt:lpstr>
      <vt:lpstr>StandardDeduction</vt:lpstr>
      <vt:lpstr>StatusList</vt:lpstr>
      <vt:lpstr>Strategy</vt:lpstr>
      <vt:lpstr>Strategy2</vt:lpstr>
      <vt:lpstr>SupportList</vt:lpstr>
      <vt:lpstr>ToolsList</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TIDO FINANCIAL</dc:creator>
  <cp:lastModifiedBy>Wilson</cp:lastModifiedBy>
  <cp:lastPrinted>2017-01-11T04:57:00Z</cp:lastPrinted>
  <dcterms:created xsi:type="dcterms:W3CDTF">2012-12-26T19:11:00Z</dcterms:created>
  <dcterms:modified xsi:type="dcterms:W3CDTF">2017-01-14T10:00:06Z</dcterms:modified>
</cp:coreProperties>
</file>